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C:\Users\CALIDAD04\Documents\DOCUMENTOS DE APOYO CALIDAD\2022\PAGINA WEB 2022\CONTROL INTERNO\"/>
    </mc:Choice>
  </mc:AlternateContent>
  <xr:revisionPtr revIDLastSave="0" documentId="8_{545BC36A-6303-4C60-BFEF-607F0BC540A4}" xr6:coauthVersionLast="47" xr6:coauthVersionMax="47" xr10:uidLastSave="{00000000-0000-0000-0000-000000000000}"/>
  <bookViews>
    <workbookView xWindow="-120" yWindow="-120" windowWidth="29040" windowHeight="15840" activeTab="2" xr2:uid="{00000000-000D-0000-FFFF-FFFF00000000}"/>
  </bookViews>
  <sheets>
    <sheet name="CONSOLIDADO MAPAS DE RIESGOS" sheetId="9" r:id="rId1"/>
    <sheet name="ESTRATEGICO 1" sheetId="10" r:id="rId2"/>
    <sheet name="APOYO 1" sheetId="13" r:id="rId3"/>
    <sheet name="MISIONAL 1" sheetId="11" r:id="rId4"/>
    <sheet name="EVALUACION" sheetId="1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_FilterDatabase" localSheetId="2" hidden="1">'APOYO 1'!$A$9:$BQ$67</definedName>
    <definedName name="_xlnm._FilterDatabase" localSheetId="1" hidden="1">'ESTRATEGICO 1'!$B$9:$BQ$9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3" l="1"/>
  <c r="I43" i="13" s="1"/>
  <c r="K43" i="13"/>
  <c r="L43" i="13" s="1"/>
  <c r="M43" i="13" s="1"/>
  <c r="Q43" i="13"/>
  <c r="T43" i="13"/>
  <c r="Y43" i="13" l="1"/>
  <c r="Z43" i="13" s="1"/>
  <c r="N43" i="13"/>
  <c r="AC43" i="13"/>
  <c r="AB43" i="13" s="1"/>
  <c r="AA43" i="13" l="1"/>
  <c r="AD43" i="13"/>
  <c r="S20" i="17" l="1"/>
  <c r="P20" i="17"/>
  <c r="S19" i="17"/>
  <c r="P19" i="17"/>
  <c r="AB20" i="17" s="1"/>
  <c r="AA20" i="17" s="1"/>
  <c r="S18" i="17"/>
  <c r="P18" i="17"/>
  <c r="J18" i="17"/>
  <c r="K18" i="17" s="1"/>
  <c r="H18" i="17"/>
  <c r="G18" i="17"/>
  <c r="S17" i="17"/>
  <c r="P17" i="17"/>
  <c r="S16" i="17"/>
  <c r="P16" i="17"/>
  <c r="AB17" i="17" s="1"/>
  <c r="AA17" i="17" s="1"/>
  <c r="S15" i="17"/>
  <c r="P15" i="17"/>
  <c r="AB15" i="17" s="1"/>
  <c r="AA15" i="17" s="1"/>
  <c r="J15" i="17"/>
  <c r="K15" i="17" s="1"/>
  <c r="L15" i="17" s="1"/>
  <c r="G15" i="17"/>
  <c r="S14" i="17"/>
  <c r="P14" i="17"/>
  <c r="S13" i="17"/>
  <c r="P13" i="17"/>
  <c r="S12" i="17"/>
  <c r="P12" i="17"/>
  <c r="J12" i="17"/>
  <c r="K12" i="17" s="1"/>
  <c r="L12" i="17" s="1"/>
  <c r="G12" i="17"/>
  <c r="S11" i="17"/>
  <c r="P11" i="17"/>
  <c r="S10" i="17"/>
  <c r="P10" i="17"/>
  <c r="J10" i="17"/>
  <c r="K10" i="17" s="1"/>
  <c r="L10" i="17" s="1"/>
  <c r="AB10" i="17" s="1"/>
  <c r="G10" i="17"/>
  <c r="X16" i="17" l="1"/>
  <c r="Z16" i="17" s="1"/>
  <c r="AB16" i="17"/>
  <c r="AA16" i="17" s="1"/>
  <c r="AB19" i="17"/>
  <c r="AA19" i="17" s="1"/>
  <c r="X15" i="17"/>
  <c r="Z15" i="17" s="1"/>
  <c r="X17" i="17"/>
  <c r="Z17" i="17" s="1"/>
  <c r="M12" i="17"/>
  <c r="M15" i="17"/>
  <c r="M18" i="17"/>
  <c r="L18" i="17"/>
  <c r="AA10" i="17"/>
  <c r="AB11" i="17"/>
  <c r="AA11" i="17" s="1"/>
  <c r="M10" i="17"/>
  <c r="H10" i="17"/>
  <c r="X10" i="17" s="1"/>
  <c r="H15" i="17"/>
  <c r="Y15" i="17"/>
  <c r="AC15" i="17" s="1"/>
  <c r="Y16" i="17"/>
  <c r="AC16" i="17" s="1"/>
  <c r="Y17" i="17"/>
  <c r="AC17" i="17" s="1"/>
  <c r="AB12" i="17"/>
  <c r="AA12" i="17" s="1"/>
  <c r="X18" i="17"/>
  <c r="AB18" i="17"/>
  <c r="AA18" i="17" s="1"/>
  <c r="X19" i="17"/>
  <c r="X20" i="17"/>
  <c r="H12" i="17"/>
  <c r="X12" i="17" s="1"/>
  <c r="T32" i="13"/>
  <c r="Q32" i="13"/>
  <c r="H32" i="13"/>
  <c r="Y12" i="17" l="1"/>
  <c r="AC12" i="17" s="1"/>
  <c r="Z12" i="17"/>
  <c r="X13" i="17" s="1"/>
  <c r="Y19" i="17"/>
  <c r="AC19" i="17" s="1"/>
  <c r="Z19" i="17"/>
  <c r="AB13" i="17"/>
  <c r="Z10" i="17"/>
  <c r="X11" i="17" s="1"/>
  <c r="Y10" i="17"/>
  <c r="AC10" i="17" s="1"/>
  <c r="Y20" i="17"/>
  <c r="AC20" i="17" s="1"/>
  <c r="Z20" i="17"/>
  <c r="Y18" i="17"/>
  <c r="AC18" i="17" s="1"/>
  <c r="Z18" i="17"/>
  <c r="I32" i="13"/>
  <c r="Y32" i="13" s="1"/>
  <c r="Z11" i="17" l="1"/>
  <c r="Y11" i="17"/>
  <c r="AC11" i="17" s="1"/>
  <c r="Y13" i="17"/>
  <c r="Z13" i="17"/>
  <c r="X14" i="17" s="1"/>
  <c r="AA13" i="17"/>
  <c r="AB14" i="17"/>
  <c r="AA14" i="17" s="1"/>
  <c r="Z32" i="13"/>
  <c r="AA32" i="13"/>
  <c r="AC13" i="17" l="1"/>
  <c r="Y14" i="17"/>
  <c r="AC14" i="17" s="1"/>
  <c r="Z14" i="17"/>
  <c r="K32" i="13"/>
  <c r="L32" i="13" s="1"/>
  <c r="M32" i="13" s="1"/>
  <c r="AC32" i="13" s="1"/>
  <c r="AB32" i="13" s="1"/>
  <c r="AD32" i="13" s="1"/>
  <c r="N32" i="13" l="1"/>
  <c r="T67" i="13" l="1"/>
  <c r="Q67" i="13"/>
  <c r="K67" i="13"/>
  <c r="L67" i="13" s="1"/>
  <c r="M67" i="13" s="1"/>
  <c r="G67" i="13"/>
  <c r="H67" i="13" s="1"/>
  <c r="T66" i="13"/>
  <c r="Q66" i="13"/>
  <c r="T65" i="13"/>
  <c r="Q65" i="13"/>
  <c r="K65" i="13"/>
  <c r="L65" i="13" s="1"/>
  <c r="M65" i="13" s="1"/>
  <c r="G65" i="13"/>
  <c r="H65" i="13" s="1"/>
  <c r="T64" i="13"/>
  <c r="Q64" i="13"/>
  <c r="K64" i="13"/>
  <c r="L64" i="13" s="1"/>
  <c r="H64" i="13"/>
  <c r="I64" i="13" s="1"/>
  <c r="T63" i="13"/>
  <c r="Q63" i="13"/>
  <c r="K63" i="13"/>
  <c r="L63" i="13" s="1"/>
  <c r="M63" i="13" s="1"/>
  <c r="H63" i="13"/>
  <c r="T62" i="13"/>
  <c r="Q62" i="13"/>
  <c r="T61" i="13"/>
  <c r="Q61" i="13"/>
  <c r="K61" i="13"/>
  <c r="L61" i="13" s="1"/>
  <c r="G61" i="13"/>
  <c r="H61" i="13" s="1"/>
  <c r="I61" i="13" s="1"/>
  <c r="T60" i="13"/>
  <c r="Q60" i="13"/>
  <c r="T59" i="13"/>
  <c r="Q59" i="13"/>
  <c r="K59" i="13"/>
  <c r="L59" i="13" s="1"/>
  <c r="H59" i="13"/>
  <c r="I59" i="13" s="1"/>
  <c r="T58" i="13"/>
  <c r="Q58" i="13"/>
  <c r="T57" i="13"/>
  <c r="Q57" i="13"/>
  <c r="K57" i="13"/>
  <c r="L57" i="13" s="1"/>
  <c r="H57" i="13"/>
  <c r="I57" i="13" s="1"/>
  <c r="T56" i="13"/>
  <c r="Q56" i="13"/>
  <c r="T55" i="13"/>
  <c r="Q55" i="13"/>
  <c r="K55" i="13"/>
  <c r="L55" i="13" s="1"/>
  <c r="M55" i="13" s="1"/>
  <c r="H55" i="13"/>
  <c r="T54" i="13"/>
  <c r="Q54" i="13"/>
  <c r="T53" i="13"/>
  <c r="Q53" i="13"/>
  <c r="K53" i="13"/>
  <c r="L53" i="13" s="1"/>
  <c r="H53" i="13"/>
  <c r="I53" i="13" s="1"/>
  <c r="T52" i="13"/>
  <c r="Q52" i="13"/>
  <c r="K52" i="13"/>
  <c r="L52" i="13" s="1"/>
  <c r="M52" i="13" s="1"/>
  <c r="H52" i="13"/>
  <c r="T51" i="13"/>
  <c r="Q51" i="13"/>
  <c r="K51" i="13"/>
  <c r="L51" i="13" s="1"/>
  <c r="H51" i="13"/>
  <c r="I51" i="13" s="1"/>
  <c r="T50" i="13"/>
  <c r="Q50" i="13"/>
  <c r="K50" i="13"/>
  <c r="L50" i="13" s="1"/>
  <c r="M50" i="13" s="1"/>
  <c r="G50" i="13"/>
  <c r="H50" i="13" s="1"/>
  <c r="T49" i="13"/>
  <c r="Q49" i="13"/>
  <c r="K49" i="13"/>
  <c r="L49" i="13" s="1"/>
  <c r="M49" i="13" s="1"/>
  <c r="G49" i="13"/>
  <c r="H49" i="13" s="1"/>
  <c r="T47" i="13"/>
  <c r="Q47" i="13"/>
  <c r="K47" i="13"/>
  <c r="L47" i="13" s="1"/>
  <c r="H47" i="13"/>
  <c r="I47" i="13" s="1"/>
  <c r="T46" i="13"/>
  <c r="Q46" i="13"/>
  <c r="K46" i="13"/>
  <c r="L46" i="13" s="1"/>
  <c r="M46" i="13" s="1"/>
  <c r="H46" i="13"/>
  <c r="T45" i="13"/>
  <c r="Q45" i="13"/>
  <c r="K45" i="13"/>
  <c r="L45" i="13" s="1"/>
  <c r="H45" i="13"/>
  <c r="I45" i="13" s="1"/>
  <c r="T44" i="13"/>
  <c r="Q44" i="13"/>
  <c r="T42" i="13"/>
  <c r="Q42" i="13"/>
  <c r="T41" i="13"/>
  <c r="Q41" i="13"/>
  <c r="K41" i="13"/>
  <c r="L41" i="13" s="1"/>
  <c r="M41" i="13" s="1"/>
  <c r="H41" i="13"/>
  <c r="I41" i="13" s="1"/>
  <c r="T40" i="13"/>
  <c r="Q40" i="13"/>
  <c r="K40" i="13"/>
  <c r="L40" i="13" s="1"/>
  <c r="M40" i="13" s="1"/>
  <c r="H40" i="13"/>
  <c r="I40" i="13" s="1"/>
  <c r="AB39" i="13"/>
  <c r="T39" i="13"/>
  <c r="Q39" i="13"/>
  <c r="K39" i="13"/>
  <c r="H39" i="13"/>
  <c r="I39" i="13" s="1"/>
  <c r="T38" i="13"/>
  <c r="Q38" i="13"/>
  <c r="T37" i="13"/>
  <c r="Q37" i="13"/>
  <c r="K37" i="13"/>
  <c r="L37" i="13" s="1"/>
  <c r="M37" i="13" s="1"/>
  <c r="G37" i="13"/>
  <c r="H37" i="13" s="1"/>
  <c r="I37" i="13" s="1"/>
  <c r="T36" i="13"/>
  <c r="Q36" i="13"/>
  <c r="K36" i="13"/>
  <c r="L36" i="13" s="1"/>
  <c r="M36" i="13" s="1"/>
  <c r="H36" i="13"/>
  <c r="I36" i="13" s="1"/>
  <c r="T35" i="13"/>
  <c r="Q35" i="13"/>
  <c r="T34" i="13"/>
  <c r="Q34" i="13"/>
  <c r="K34" i="13"/>
  <c r="L34" i="13" s="1"/>
  <c r="M34" i="13" s="1"/>
  <c r="H34" i="13"/>
  <c r="G34" i="13"/>
  <c r="T33" i="13"/>
  <c r="Q33" i="13"/>
  <c r="K33" i="13"/>
  <c r="L33" i="13" s="1"/>
  <c r="M33" i="13" s="1"/>
  <c r="H33" i="13"/>
  <c r="T31" i="13"/>
  <c r="Q31" i="13"/>
  <c r="K31" i="13"/>
  <c r="L31" i="13" s="1"/>
  <c r="M31" i="13" s="1"/>
  <c r="H31" i="13"/>
  <c r="T30" i="13"/>
  <c r="Q30" i="13"/>
  <c r="K30" i="13"/>
  <c r="L30" i="13" s="1"/>
  <c r="M30" i="13" s="1"/>
  <c r="H30" i="13"/>
  <c r="I30" i="13" s="1"/>
  <c r="T29" i="13"/>
  <c r="Q29" i="13"/>
  <c r="T28" i="13"/>
  <c r="Q28" i="13"/>
  <c r="K28" i="13"/>
  <c r="L28" i="13" s="1"/>
  <c r="M28" i="13" s="1"/>
  <c r="H28" i="13"/>
  <c r="T27" i="13"/>
  <c r="Q27" i="13"/>
  <c r="K27" i="13"/>
  <c r="L27" i="13" s="1"/>
  <c r="M27" i="13" s="1"/>
  <c r="H27" i="13"/>
  <c r="T26" i="13"/>
  <c r="Q26" i="13"/>
  <c r="K26" i="13"/>
  <c r="L26" i="13" s="1"/>
  <c r="M26" i="13" s="1"/>
  <c r="G26" i="13"/>
  <c r="H26" i="13" s="1"/>
  <c r="T25" i="13"/>
  <c r="Q25" i="13"/>
  <c r="K25" i="13"/>
  <c r="L25" i="13" s="1"/>
  <c r="M25" i="13" s="1"/>
  <c r="G25" i="13"/>
  <c r="H25" i="13" s="1"/>
  <c r="T24" i="13"/>
  <c r="Q24" i="13"/>
  <c r="K24" i="13"/>
  <c r="L24" i="13" s="1"/>
  <c r="M24" i="13" s="1"/>
  <c r="G24" i="13"/>
  <c r="H24" i="13" s="1"/>
  <c r="T23" i="13"/>
  <c r="Q23" i="13"/>
  <c r="K23" i="13"/>
  <c r="L23" i="13" s="1"/>
  <c r="M23" i="13" s="1"/>
  <c r="H23" i="13"/>
  <c r="I23" i="13" s="1"/>
  <c r="T22" i="13"/>
  <c r="Q22" i="13"/>
  <c r="T21" i="13"/>
  <c r="Q21" i="13"/>
  <c r="K21" i="13"/>
  <c r="L21" i="13" s="1"/>
  <c r="M21" i="13" s="1"/>
  <c r="G21" i="13"/>
  <c r="H21" i="13" s="1"/>
  <c r="I21" i="13" s="1"/>
  <c r="T20" i="13"/>
  <c r="Q20" i="13"/>
  <c r="K20" i="13"/>
  <c r="L20" i="13" s="1"/>
  <c r="M20" i="13" s="1"/>
  <c r="G20" i="13"/>
  <c r="H20" i="13" s="1"/>
  <c r="T19" i="13"/>
  <c r="Q19" i="13"/>
  <c r="K19" i="13"/>
  <c r="L19" i="13" s="1"/>
  <c r="M19" i="13" s="1"/>
  <c r="G19" i="13"/>
  <c r="H19" i="13" s="1"/>
  <c r="T18" i="13"/>
  <c r="Q18" i="13"/>
  <c r="K18" i="13"/>
  <c r="L18" i="13" s="1"/>
  <c r="M18" i="13" s="1"/>
  <c r="G18" i="13"/>
  <c r="H18" i="13" s="1"/>
  <c r="T17" i="13"/>
  <c r="Q17" i="13"/>
  <c r="K17" i="13"/>
  <c r="L17" i="13" s="1"/>
  <c r="M17" i="13" s="1"/>
  <c r="H17" i="13"/>
  <c r="I17" i="13" s="1"/>
  <c r="T16" i="13"/>
  <c r="Q16" i="13"/>
  <c r="K16" i="13"/>
  <c r="L16" i="13" s="1"/>
  <c r="M16" i="13" s="1"/>
  <c r="H16" i="13"/>
  <c r="I16" i="13" s="1"/>
  <c r="T15" i="13"/>
  <c r="Q15" i="13"/>
  <c r="K15" i="13"/>
  <c r="L15" i="13" s="1"/>
  <c r="M15" i="13" s="1"/>
  <c r="H15" i="13"/>
  <c r="I15" i="13" s="1"/>
  <c r="T14" i="13"/>
  <c r="Q14" i="13"/>
  <c r="K14" i="13"/>
  <c r="L14" i="13" s="1"/>
  <c r="M14" i="13" s="1"/>
  <c r="H14" i="13"/>
  <c r="I14" i="13" s="1"/>
  <c r="AB13" i="13"/>
  <c r="T13" i="13"/>
  <c r="Q13" i="13"/>
  <c r="K13" i="13"/>
  <c r="L13" i="13" s="1"/>
  <c r="H13" i="13"/>
  <c r="T12" i="13"/>
  <c r="Q12" i="13"/>
  <c r="K12" i="13"/>
  <c r="L12" i="13" s="1"/>
  <c r="M12" i="13" s="1"/>
  <c r="H12" i="13"/>
  <c r="T11" i="13"/>
  <c r="Q11" i="13"/>
  <c r="K11" i="13"/>
  <c r="L11" i="13" s="1"/>
  <c r="M11" i="13" s="1"/>
  <c r="G11" i="13"/>
  <c r="H11" i="13" s="1"/>
  <c r="T10" i="13"/>
  <c r="Q10" i="13"/>
  <c r="K10" i="13"/>
  <c r="L10" i="13" s="1"/>
  <c r="M10" i="13" s="1"/>
  <c r="G10" i="13"/>
  <c r="H10" i="13" s="1"/>
  <c r="M13" i="13" l="1"/>
  <c r="N13" i="13"/>
  <c r="AC10" i="13"/>
  <c r="AB10" i="13" s="1"/>
  <c r="AC19" i="13"/>
  <c r="AB19" i="13" s="1"/>
  <c r="N46" i="13"/>
  <c r="AC50" i="13"/>
  <c r="AB50" i="13" s="1"/>
  <c r="AC52" i="13"/>
  <c r="AB52" i="13" s="1"/>
  <c r="AC67" i="13"/>
  <c r="AB67" i="13" s="1"/>
  <c r="Y59" i="13"/>
  <c r="AA59" i="13" s="1"/>
  <c r="Y60" i="13" s="1"/>
  <c r="AA60" i="13" s="1"/>
  <c r="AC28" i="13"/>
  <c r="AB28" i="13" s="1"/>
  <c r="AC36" i="13"/>
  <c r="AB36" i="13" s="1"/>
  <c r="AC55" i="13"/>
  <c r="AB55" i="13" s="1"/>
  <c r="Y16" i="13"/>
  <c r="AA16" i="13" s="1"/>
  <c r="AC14" i="13"/>
  <c r="AB14" i="13" s="1"/>
  <c r="AC49" i="13"/>
  <c r="AB49" i="13" s="1"/>
  <c r="AC63" i="13"/>
  <c r="AB63" i="13" s="1"/>
  <c r="AC31" i="13"/>
  <c r="AB31" i="13" s="1"/>
  <c r="AC40" i="13"/>
  <c r="AB40" i="13" s="1"/>
  <c r="AC46" i="13"/>
  <c r="AB46" i="13" s="1"/>
  <c r="N33" i="13"/>
  <c r="AC23" i="13"/>
  <c r="AB23" i="13" s="1"/>
  <c r="N25" i="13"/>
  <c r="N40" i="13"/>
  <c r="AC20" i="13"/>
  <c r="AB20" i="13" s="1"/>
  <c r="N36" i="13"/>
  <c r="N41" i="13"/>
  <c r="N14" i="13"/>
  <c r="N23" i="13"/>
  <c r="N30" i="13"/>
  <c r="N31" i="13"/>
  <c r="N50" i="13"/>
  <c r="I50" i="13"/>
  <c r="Y50" i="13" s="1"/>
  <c r="N52" i="13"/>
  <c r="M59" i="13"/>
  <c r="AC59" i="13" s="1"/>
  <c r="AB59" i="13" s="1"/>
  <c r="N59" i="13"/>
  <c r="N55" i="13"/>
  <c r="I25" i="13"/>
  <c r="Y25" i="13" s="1"/>
  <c r="I31" i="13"/>
  <c r="Y31" i="13" s="1"/>
  <c r="I33" i="13"/>
  <c r="Y33" i="13" s="1"/>
  <c r="Y36" i="13"/>
  <c r="AA36" i="13" s="1"/>
  <c r="I46" i="13"/>
  <c r="Y46" i="13" s="1"/>
  <c r="I52" i="13"/>
  <c r="Y52" i="13" s="1"/>
  <c r="AA52" i="13" s="1"/>
  <c r="I55" i="13"/>
  <c r="Y55" i="13" s="1"/>
  <c r="AA55" i="13" s="1"/>
  <c r="Y56" i="13" s="1"/>
  <c r="AA56" i="13" s="1"/>
  <c r="N16" i="13"/>
  <c r="N21" i="13"/>
  <c r="AC26" i="13"/>
  <c r="AB26" i="13" s="1"/>
  <c r="N39" i="13"/>
  <c r="Y39" i="13"/>
  <c r="AA39" i="13" s="1"/>
  <c r="Y40" i="13"/>
  <c r="AC18" i="13"/>
  <c r="AB18" i="13" s="1"/>
  <c r="Y14" i="13"/>
  <c r="AA14" i="13" s="1"/>
  <c r="AC16" i="13"/>
  <c r="AB16" i="13" s="1"/>
  <c r="N19" i="13"/>
  <c r="N10" i="13"/>
  <c r="I10" i="13"/>
  <c r="Y10" i="13" s="1"/>
  <c r="AC11" i="13"/>
  <c r="AB11" i="13" s="1"/>
  <c r="AC12" i="13"/>
  <c r="AB12" i="13" s="1"/>
  <c r="AC24" i="13"/>
  <c r="AB24" i="13" s="1"/>
  <c r="N26" i="13"/>
  <c r="I26" i="13"/>
  <c r="Y26" i="13" s="1"/>
  <c r="N27" i="13"/>
  <c r="I27" i="13"/>
  <c r="Y27" i="13" s="1"/>
  <c r="N15" i="13"/>
  <c r="N17" i="13"/>
  <c r="I19" i="13"/>
  <c r="Y19" i="13" s="1"/>
  <c r="N24" i="13"/>
  <c r="I24" i="13"/>
  <c r="Y24" i="13" s="1"/>
  <c r="AC34" i="13"/>
  <c r="AB34" i="13" s="1"/>
  <c r="N18" i="13"/>
  <c r="I18" i="13"/>
  <c r="Y18" i="13" s="1"/>
  <c r="N11" i="13"/>
  <c r="I11" i="13"/>
  <c r="Y11" i="13" s="1"/>
  <c r="N12" i="13"/>
  <c r="I12" i="13"/>
  <c r="Y12" i="13" s="1"/>
  <c r="I13" i="13"/>
  <c r="Y13" i="13" s="1"/>
  <c r="AC15" i="13"/>
  <c r="AB15" i="13" s="1"/>
  <c r="AC17" i="13"/>
  <c r="AB17" i="13" s="1"/>
  <c r="AC25" i="13"/>
  <c r="AB25" i="13" s="1"/>
  <c r="N34" i="13"/>
  <c r="I34" i="13"/>
  <c r="N37" i="13"/>
  <c r="N20" i="13"/>
  <c r="I20" i="13"/>
  <c r="Y20" i="13" s="1"/>
  <c r="Y23" i="13"/>
  <c r="AC27" i="13"/>
  <c r="AB27" i="13" s="1"/>
  <c r="N28" i="13"/>
  <c r="I28" i="13"/>
  <c r="Y28" i="13" s="1"/>
  <c r="Y64" i="13"/>
  <c r="Y15" i="13"/>
  <c r="Y17" i="13"/>
  <c r="Y21" i="13"/>
  <c r="AC21" i="13"/>
  <c r="AB21" i="13" s="1"/>
  <c r="AC42" i="13"/>
  <c r="AB42" i="13" s="1"/>
  <c r="AC41" i="13"/>
  <c r="AB41" i="13" s="1"/>
  <c r="Y41" i="13"/>
  <c r="M51" i="13"/>
  <c r="AC51" i="13" s="1"/>
  <c r="AB51" i="13" s="1"/>
  <c r="N51" i="13"/>
  <c r="AC56" i="13"/>
  <c r="AB56" i="13" s="1"/>
  <c r="Z55" i="13"/>
  <c r="N63" i="13"/>
  <c r="I63" i="13"/>
  <c r="Y63" i="13" s="1"/>
  <c r="N67" i="13"/>
  <c r="I67" i="13"/>
  <c r="Y67" i="13" s="1"/>
  <c r="M45" i="13"/>
  <c r="AC45" i="13" s="1"/>
  <c r="AB45" i="13" s="1"/>
  <c r="N45" i="13"/>
  <c r="M53" i="13"/>
  <c r="AC53" i="13" s="1"/>
  <c r="AB53" i="13" s="1"/>
  <c r="N53" i="13"/>
  <c r="M57" i="13"/>
  <c r="AC57" i="13" s="1"/>
  <c r="N57" i="13"/>
  <c r="N61" i="13"/>
  <c r="M61" i="13"/>
  <c r="AC61" i="13" s="1"/>
  <c r="AB61" i="13" s="1"/>
  <c r="AC66" i="13"/>
  <c r="AB66" i="13" s="1"/>
  <c r="AC30" i="13"/>
  <c r="AB30" i="13" s="1"/>
  <c r="Y30" i="13"/>
  <c r="AC33" i="13"/>
  <c r="AB33" i="13" s="1"/>
  <c r="AC37" i="13"/>
  <c r="AB37" i="13" s="1"/>
  <c r="Y37" i="13"/>
  <c r="M47" i="13"/>
  <c r="AC47" i="13" s="1"/>
  <c r="AB47" i="13" s="1"/>
  <c r="N47" i="13"/>
  <c r="N49" i="13"/>
  <c r="I49" i="13"/>
  <c r="Y49" i="13" s="1"/>
  <c r="Y61" i="13"/>
  <c r="N64" i="13"/>
  <c r="M64" i="13"/>
  <c r="AC64" i="13" s="1"/>
  <c r="AB64" i="13" s="1"/>
  <c r="N65" i="13"/>
  <c r="I65" i="13"/>
  <c r="Y65" i="13" s="1"/>
  <c r="Y45" i="13"/>
  <c r="Y47" i="13"/>
  <c r="Y51" i="13"/>
  <c r="Y53" i="13"/>
  <c r="Y57" i="13"/>
  <c r="AC65" i="13"/>
  <c r="AB65" i="13" s="1"/>
  <c r="AC58" i="13" l="1"/>
  <c r="AB58" i="13" s="1"/>
  <c r="Z39" i="13"/>
  <c r="AD39" i="13" s="1"/>
  <c r="Z60" i="13"/>
  <c r="Z59" i="13"/>
  <c r="AD59" i="13" s="1"/>
  <c r="Z16" i="13"/>
  <c r="AD16" i="13" s="1"/>
  <c r="AC29" i="13"/>
  <c r="AB29" i="13" s="1"/>
  <c r="Z14" i="13"/>
  <c r="AD14" i="13" s="1"/>
  <c r="AD55" i="13"/>
  <c r="AB44" i="13"/>
  <c r="AA50" i="13"/>
  <c r="Z50" i="13"/>
  <c r="AD50" i="13" s="1"/>
  <c r="AA40" i="13"/>
  <c r="Z40" i="13"/>
  <c r="AD40" i="13" s="1"/>
  <c r="AC38" i="13"/>
  <c r="AB38" i="13" s="1"/>
  <c r="Z56" i="13"/>
  <c r="AD56" i="13" s="1"/>
  <c r="Z52" i="13"/>
  <c r="AD52" i="13" s="1"/>
  <c r="Z36" i="13"/>
  <c r="AD36" i="13" s="1"/>
  <c r="AA46" i="13"/>
  <c r="Z46" i="13"/>
  <c r="AD46" i="13" s="1"/>
  <c r="AA27" i="13"/>
  <c r="Z27" i="13"/>
  <c r="AD27" i="13" s="1"/>
  <c r="Z24" i="13"/>
  <c r="AD24" i="13" s="1"/>
  <c r="AA24" i="13"/>
  <c r="AA21" i="13"/>
  <c r="Y22" i="13" s="1"/>
  <c r="Z21" i="13"/>
  <c r="AD21" i="13" s="1"/>
  <c r="AA28" i="13"/>
  <c r="Y29" i="13" s="1"/>
  <c r="Z28" i="13"/>
  <c r="AD28" i="13" s="1"/>
  <c r="AA23" i="13"/>
  <c r="Z23" i="13"/>
  <c r="AD23" i="13" s="1"/>
  <c r="AC60" i="13"/>
  <c r="AB60" i="13" s="1"/>
  <c r="AD60" i="13" s="1"/>
  <c r="AB57" i="13"/>
  <c r="Z63" i="13"/>
  <c r="AD63" i="13" s="1"/>
  <c r="AA63" i="13"/>
  <c r="Z41" i="13"/>
  <c r="AD41" i="13" s="1"/>
  <c r="AA41" i="13"/>
  <c r="Y42" i="13" s="1"/>
  <c r="AA25" i="13"/>
  <c r="Z25" i="13"/>
  <c r="AD25" i="13" s="1"/>
  <c r="AA17" i="13"/>
  <c r="Z17" i="13"/>
  <c r="AD17" i="13" s="1"/>
  <c r="Z20" i="13"/>
  <c r="AD20" i="13" s="1"/>
  <c r="AA20" i="13"/>
  <c r="Y35" i="13"/>
  <c r="Y34" i="13"/>
  <c r="AC35" i="13"/>
  <c r="AB35" i="13" s="1"/>
  <c r="Z26" i="13"/>
  <c r="AD26" i="13" s="1"/>
  <c r="AA26" i="13"/>
  <c r="Z18" i="13"/>
  <c r="AD18" i="13" s="1"/>
  <c r="AA18" i="13"/>
  <c r="AA53" i="13"/>
  <c r="Y54" i="13" s="1"/>
  <c r="Z53" i="13"/>
  <c r="AD53" i="13" s="1"/>
  <c r="AA47" i="13"/>
  <c r="Z47" i="13"/>
  <c r="AD47" i="13" s="1"/>
  <c r="Z37" i="13"/>
  <c r="AD37" i="13" s="1"/>
  <c r="AA37" i="13"/>
  <c r="Y38" i="13" s="1"/>
  <c r="AA57" i="13"/>
  <c r="Y58" i="13" s="1"/>
  <c r="Z57" i="13"/>
  <c r="AA51" i="13"/>
  <c r="Z51" i="13"/>
  <c r="AD51" i="13" s="1"/>
  <c r="AA45" i="13"/>
  <c r="Z45" i="13"/>
  <c r="AD45" i="13" s="1"/>
  <c r="AA15" i="13"/>
  <c r="Z15" i="13"/>
  <c r="AD15" i="13" s="1"/>
  <c r="Z12" i="13"/>
  <c r="AD12" i="13" s="1"/>
  <c r="AA12" i="13"/>
  <c r="AC22" i="13"/>
  <c r="AB22" i="13" s="1"/>
  <c r="Z49" i="13"/>
  <c r="AD49" i="13" s="1"/>
  <c r="AA49" i="13"/>
  <c r="Z13" i="13"/>
  <c r="AD13" i="13" s="1"/>
  <c r="AA13" i="13"/>
  <c r="Z11" i="13"/>
  <c r="AD11" i="13" s="1"/>
  <c r="AA11" i="13"/>
  <c r="Z33" i="13"/>
  <c r="AD33" i="13" s="1"/>
  <c r="AA33" i="13"/>
  <c r="AC62" i="13"/>
  <c r="AB62" i="13" s="1"/>
  <c r="AA65" i="13"/>
  <c r="Y66" i="13" s="1"/>
  <c r="Z65" i="13"/>
  <c r="AD65" i="13" s="1"/>
  <c r="Z61" i="13"/>
  <c r="AD61" i="13" s="1"/>
  <c r="AA61" i="13"/>
  <c r="Y62" i="13" s="1"/>
  <c r="AC54" i="13"/>
  <c r="AB54" i="13" s="1"/>
  <c r="Z30" i="13"/>
  <c r="AD30" i="13" s="1"/>
  <c r="AA30" i="13"/>
  <c r="Z67" i="13"/>
  <c r="AD67" i="13" s="1"/>
  <c r="AA67" i="13"/>
  <c r="Z64" i="13"/>
  <c r="AD64" i="13" s="1"/>
  <c r="AA64" i="13"/>
  <c r="AA31" i="13"/>
  <c r="Z31" i="13"/>
  <c r="AD31" i="13" s="1"/>
  <c r="AA19" i="13"/>
  <c r="Z19" i="13"/>
  <c r="AD19" i="13" s="1"/>
  <c r="AA10" i="13"/>
  <c r="Z10" i="13"/>
  <c r="AD10" i="13" s="1"/>
  <c r="AD57" i="13" l="1"/>
  <c r="AA44" i="13"/>
  <c r="Z44" i="13"/>
  <c r="AD44" i="13" s="1"/>
  <c r="AA58" i="13"/>
  <c r="Z58" i="13"/>
  <c r="AD58" i="13" s="1"/>
  <c r="Z34" i="13"/>
  <c r="AD34" i="13" s="1"/>
  <c r="AA34" i="13"/>
  <c r="AA42" i="13"/>
  <c r="Z42" i="13"/>
  <c r="AD42" i="13" s="1"/>
  <c r="AA22" i="13"/>
  <c r="Z22" i="13"/>
  <c r="AD22" i="13" s="1"/>
  <c r="Z38" i="13"/>
  <c r="AD38" i="13" s="1"/>
  <c r="AA38" i="13"/>
  <c r="Z35" i="13"/>
  <c r="AD35" i="13" s="1"/>
  <c r="AA35" i="13"/>
  <c r="Z62" i="13"/>
  <c r="AD62" i="13" s="1"/>
  <c r="AA62" i="13"/>
  <c r="AA66" i="13"/>
  <c r="Z66" i="13"/>
  <c r="AD66" i="13" s="1"/>
  <c r="AA54" i="13"/>
  <c r="Z54" i="13"/>
  <c r="AD54" i="13" s="1"/>
  <c r="AA29" i="13"/>
  <c r="Z29" i="13"/>
  <c r="AD29" i="13" s="1"/>
  <c r="T28" i="11" l="1"/>
  <c r="Q28" i="11"/>
  <c r="K28" i="11"/>
  <c r="L28" i="11" s="1"/>
  <c r="M28" i="11" s="1"/>
  <c r="G28" i="11"/>
  <c r="H28" i="11" s="1"/>
  <c r="T27" i="11"/>
  <c r="Q27" i="11"/>
  <c r="K27" i="11"/>
  <c r="L27" i="11" s="1"/>
  <c r="M27" i="11" s="1"/>
  <c r="AC27" i="11" s="1"/>
  <c r="AB27" i="11" s="1"/>
  <c r="G27" i="11"/>
  <c r="H27" i="11" s="1"/>
  <c r="N27" i="11" l="1"/>
  <c r="I28" i="11"/>
  <c r="Y28" i="11" s="1"/>
  <c r="N28" i="11"/>
  <c r="I27" i="11"/>
  <c r="Y27" i="11" s="1"/>
  <c r="AC28" i="11"/>
  <c r="AB28" i="11" s="1"/>
  <c r="Z27" i="11" l="1"/>
  <c r="AD27" i="11" s="1"/>
  <c r="AA27" i="11"/>
  <c r="Z28" i="11"/>
  <c r="AD28" i="11" s="1"/>
  <c r="AA28" i="11"/>
  <c r="T26" i="11" l="1"/>
  <c r="Q26" i="11"/>
  <c r="T25" i="11"/>
  <c r="Q25" i="11"/>
  <c r="K25" i="11"/>
  <c r="L25" i="11" s="1"/>
  <c r="M25" i="11" s="1"/>
  <c r="H25" i="11"/>
  <c r="T24" i="11"/>
  <c r="Q24" i="11"/>
  <c r="K24" i="11"/>
  <c r="L24" i="11" s="1"/>
  <c r="M24" i="11" s="1"/>
  <c r="AC24" i="11" s="1"/>
  <c r="AB24" i="11" s="1"/>
  <c r="H24" i="11"/>
  <c r="N24" i="11" l="1"/>
  <c r="N25" i="11"/>
  <c r="AC26" i="11"/>
  <c r="AB26" i="11" s="1"/>
  <c r="I24" i="11"/>
  <c r="Y24" i="11" s="1"/>
  <c r="AC25" i="11"/>
  <c r="AB25" i="11" s="1"/>
  <c r="I25" i="11"/>
  <c r="Y25" i="11" s="1"/>
  <c r="Z25" i="11" l="1"/>
  <c r="AD25" i="11" s="1"/>
  <c r="AA25" i="11"/>
  <c r="Y26" i="11" s="1"/>
  <c r="AA24" i="11"/>
  <c r="Z24" i="11"/>
  <c r="AD24" i="11" s="1"/>
  <c r="Z26" i="11" l="1"/>
  <c r="AD26" i="11" s="1"/>
  <c r="AA26" i="11"/>
  <c r="T23" i="11" l="1"/>
  <c r="Q23" i="11"/>
  <c r="T22" i="11"/>
  <c r="Q22" i="11"/>
  <c r="K22" i="11"/>
  <c r="L22" i="11" s="1"/>
  <c r="M22" i="11" s="1"/>
  <c r="H22" i="11"/>
  <c r="T21" i="11"/>
  <c r="Q21" i="11"/>
  <c r="K21" i="11"/>
  <c r="L21" i="11" s="1"/>
  <c r="M21" i="11" s="1"/>
  <c r="AC21" i="11" s="1"/>
  <c r="AB21" i="11" s="1"/>
  <c r="H21" i="11"/>
  <c r="N22" i="11" l="1"/>
  <c r="N21" i="11"/>
  <c r="AC23" i="11"/>
  <c r="AB23" i="11" s="1"/>
  <c r="AC22" i="11"/>
  <c r="AB22" i="11" s="1"/>
  <c r="I21" i="11"/>
  <c r="Y21" i="11" s="1"/>
  <c r="I22" i="11"/>
  <c r="Y22" i="11" s="1"/>
  <c r="Z22" i="11" l="1"/>
  <c r="AD22" i="11" s="1"/>
  <c r="AA22" i="11"/>
  <c r="Y23" i="11" s="1"/>
  <c r="Z21" i="11"/>
  <c r="AD21" i="11" s="1"/>
  <c r="AA21" i="11"/>
  <c r="Z23" i="11" l="1"/>
  <c r="AD23" i="11" s="1"/>
  <c r="AA23" i="11"/>
  <c r="T20" i="11" l="1"/>
  <c r="Q20" i="11"/>
  <c r="T19" i="11"/>
  <c r="Q19" i="11"/>
  <c r="K19" i="11"/>
  <c r="L19" i="11" s="1"/>
  <c r="M19" i="11" s="1"/>
  <c r="H19" i="11"/>
  <c r="T18" i="11"/>
  <c r="Q18" i="11"/>
  <c r="K18" i="11"/>
  <c r="L18" i="11" s="1"/>
  <c r="M18" i="11" s="1"/>
  <c r="H18" i="11"/>
  <c r="AC18" i="11" l="1"/>
  <c r="AB18" i="11" s="1"/>
  <c r="N19" i="11"/>
  <c r="N18" i="11"/>
  <c r="AC19" i="11"/>
  <c r="AB19" i="11" s="1"/>
  <c r="I18" i="11"/>
  <c r="Y18" i="11" s="1"/>
  <c r="I19" i="11"/>
  <c r="Y19" i="11" s="1"/>
  <c r="T17" i="11"/>
  <c r="Q17" i="11"/>
  <c r="T16" i="11"/>
  <c r="Q16" i="11"/>
  <c r="K16" i="11"/>
  <c r="L16" i="11" s="1"/>
  <c r="H16" i="11"/>
  <c r="I16" i="11" s="1"/>
  <c r="T15" i="11"/>
  <c r="Q15" i="11"/>
  <c r="K15" i="11"/>
  <c r="L15" i="11" s="1"/>
  <c r="M15" i="11" s="1"/>
  <c r="AC15" i="11" s="1"/>
  <c r="AB15" i="11" s="1"/>
  <c r="H15" i="11"/>
  <c r="AC20" i="11" l="1"/>
  <c r="AB20" i="11" s="1"/>
  <c r="Z19" i="11"/>
  <c r="AD19" i="11" s="1"/>
  <c r="AA19" i="11"/>
  <c r="Y20" i="11" s="1"/>
  <c r="Z18" i="11"/>
  <c r="AD18" i="11" s="1"/>
  <c r="AA18" i="11"/>
  <c r="N15" i="11"/>
  <c r="N16" i="11"/>
  <c r="M16" i="11"/>
  <c r="AC16" i="11" s="1"/>
  <c r="AB16" i="11" s="1"/>
  <c r="AC17" i="11"/>
  <c r="AB17" i="11" s="1"/>
  <c r="I15" i="11"/>
  <c r="Y15" i="11" s="1"/>
  <c r="Y16" i="11"/>
  <c r="Z20" i="11" l="1"/>
  <c r="AD20" i="11" s="1"/>
  <c r="AA20" i="11"/>
  <c r="AA15" i="11"/>
  <c r="Z15" i="11"/>
  <c r="AD15" i="11" s="1"/>
  <c r="Z16" i="11"/>
  <c r="AD16" i="11" s="1"/>
  <c r="AA16" i="11"/>
  <c r="Y17" i="11" s="1"/>
  <c r="Z17" i="11" l="1"/>
  <c r="AD17" i="11" s="1"/>
  <c r="AA17" i="11"/>
  <c r="T14" i="11" l="1"/>
  <c r="Q14" i="11"/>
  <c r="K14" i="11"/>
  <c r="L14" i="11" s="1"/>
  <c r="M14" i="11" s="1"/>
  <c r="AC14" i="11" s="1"/>
  <c r="AB14" i="11" s="1"/>
  <c r="H14" i="11"/>
  <c r="N14" i="11" l="1"/>
  <c r="I14" i="11"/>
  <c r="Y14" i="11" s="1"/>
  <c r="Z14" i="11" l="1"/>
  <c r="AD14" i="11" s="1"/>
  <c r="AA14" i="11"/>
  <c r="T13" i="11" l="1"/>
  <c r="Q13" i="11"/>
  <c r="T12" i="11"/>
  <c r="Q12" i="11"/>
  <c r="K12" i="11"/>
  <c r="L12" i="11" s="1"/>
  <c r="M12" i="11" s="1"/>
  <c r="H12" i="11"/>
  <c r="T11" i="11"/>
  <c r="Q11" i="11"/>
  <c r="K11" i="11"/>
  <c r="L11" i="11" s="1"/>
  <c r="M11" i="11" s="1"/>
  <c r="H11" i="11"/>
  <c r="AC11" i="11" l="1"/>
  <c r="AB11" i="11" s="1"/>
  <c r="N12" i="11"/>
  <c r="N11" i="11"/>
  <c r="I11" i="11"/>
  <c r="Y11" i="11" s="1"/>
  <c r="AC12" i="11"/>
  <c r="AB12" i="11" s="1"/>
  <c r="I12" i="11"/>
  <c r="Y12" i="11" s="1"/>
  <c r="AC13" i="11" l="1"/>
  <c r="AB13" i="11" s="1"/>
  <c r="Z12" i="11"/>
  <c r="AD12" i="11" s="1"/>
  <c r="AA12" i="11"/>
  <c r="Y13" i="11" s="1"/>
  <c r="Z11" i="11"/>
  <c r="AD11" i="11" s="1"/>
  <c r="AA11" i="11"/>
  <c r="Z13" i="11" l="1"/>
  <c r="AD13" i="11" s="1"/>
  <c r="AA13" i="11"/>
  <c r="T10" i="11" l="1"/>
  <c r="Q10" i="11"/>
  <c r="K10" i="11"/>
  <c r="L10" i="11" s="1"/>
  <c r="M10" i="11" s="1"/>
  <c r="AC10" i="11" s="1"/>
  <c r="AB10" i="11" s="1"/>
  <c r="G10" i="11"/>
  <c r="H10" i="11" s="1"/>
  <c r="N10" i="11" l="1"/>
  <c r="I10" i="11"/>
  <c r="Y10" i="11" s="1"/>
  <c r="AA10" i="11" l="1"/>
  <c r="Z10" i="11"/>
  <c r="AD10" i="11" s="1"/>
  <c r="U20" i="10" l="1"/>
  <c r="R20" i="10"/>
  <c r="U19" i="10"/>
  <c r="R19" i="10"/>
  <c r="H19" i="10"/>
  <c r="I19" i="10" s="1"/>
  <c r="U18" i="10"/>
  <c r="R18" i="10"/>
  <c r="I18" i="10"/>
  <c r="J18" i="10" s="1"/>
  <c r="U17" i="10"/>
  <c r="R17" i="10"/>
  <c r="I17" i="10"/>
  <c r="J19" i="10" l="1"/>
  <c r="Z19" i="10" s="1"/>
  <c r="J17" i="10"/>
  <c r="Z17" i="10" s="1"/>
  <c r="Z18" i="10"/>
  <c r="AA19" i="10" l="1"/>
  <c r="AB19" i="10"/>
  <c r="Z20" i="10" s="1"/>
  <c r="AA18" i="10"/>
  <c r="AB18" i="10"/>
  <c r="AB17" i="10"/>
  <c r="AA17" i="10"/>
  <c r="AA20" i="10" l="1"/>
  <c r="AB20" i="10"/>
  <c r="L19" i="10" l="1"/>
  <c r="M19" i="10" s="1"/>
  <c r="L17" i="10"/>
  <c r="M17" i="10" s="1"/>
  <c r="L18" i="10"/>
  <c r="M18" i="10" s="1"/>
  <c r="N18" i="10" l="1"/>
  <c r="AD18" i="10" s="1"/>
  <c r="O18" i="10"/>
  <c r="N17" i="10"/>
  <c r="AD17" i="10" s="1"/>
  <c r="AC17" i="10" s="1"/>
  <c r="AE17" i="10" s="1"/>
  <c r="O17" i="10"/>
  <c r="N19" i="10"/>
  <c r="AD19" i="10" s="1"/>
  <c r="AC19" i="10" s="1"/>
  <c r="AE19" i="10" s="1"/>
  <c r="O19" i="10"/>
  <c r="AC18" i="10" l="1"/>
  <c r="AE18" i="10" s="1"/>
  <c r="AD20" i="10"/>
  <c r="AC20" i="10" s="1"/>
  <c r="AE20" i="10" s="1"/>
  <c r="U16" i="10" l="1"/>
  <c r="R16" i="10"/>
  <c r="L16" i="10"/>
  <c r="M16" i="10" s="1"/>
  <c r="N16" i="10" s="1"/>
  <c r="I16" i="10"/>
  <c r="U15" i="10"/>
  <c r="R15" i="10"/>
  <c r="L15" i="10"/>
  <c r="M15" i="10" s="1"/>
  <c r="N15" i="10" s="1"/>
  <c r="AD15" i="10" s="1"/>
  <c r="AC15" i="10" s="1"/>
  <c r="H15" i="10"/>
  <c r="I15" i="10" s="1"/>
  <c r="O15" i="10" l="1"/>
  <c r="O16" i="10"/>
  <c r="J15" i="10"/>
  <c r="Z15" i="10" s="1"/>
  <c r="AD16" i="10"/>
  <c r="AC16" i="10" s="1"/>
  <c r="J16" i="10"/>
  <c r="Z16" i="10" s="1"/>
  <c r="AA16" i="10" l="1"/>
  <c r="AE16" i="10" s="1"/>
  <c r="AB16" i="10"/>
  <c r="AB15" i="10"/>
  <c r="AA15" i="10"/>
  <c r="AE15" i="10" s="1"/>
  <c r="U14" i="10" l="1"/>
  <c r="R14" i="10"/>
  <c r="L14" i="10"/>
  <c r="M14" i="10" s="1"/>
  <c r="N14" i="10" s="1"/>
  <c r="I14" i="10"/>
  <c r="O14" i="10" l="1"/>
  <c r="AD14" i="10"/>
  <c r="AC14" i="10" s="1"/>
  <c r="J14" i="10"/>
  <c r="Z14" i="10" s="1"/>
  <c r="AA14" i="10" l="1"/>
  <c r="AE14" i="10" s="1"/>
  <c r="AB14" i="10"/>
  <c r="U13" i="10" l="1"/>
  <c r="R13" i="10"/>
  <c r="U12" i="10"/>
  <c r="R12" i="10"/>
  <c r="L12" i="10"/>
  <c r="M12" i="10" s="1"/>
  <c r="N12" i="10" s="1"/>
  <c r="I12" i="10"/>
  <c r="U11" i="10"/>
  <c r="R11" i="10"/>
  <c r="U10" i="10"/>
  <c r="R10" i="10"/>
  <c r="L10" i="10"/>
  <c r="M10" i="10" s="1"/>
  <c r="N10" i="10" s="1"/>
  <c r="I10" i="10"/>
  <c r="O10" i="10" l="1"/>
  <c r="O12" i="10"/>
  <c r="AD12" i="10"/>
  <c r="AC12" i="10" s="1"/>
  <c r="AD10" i="10"/>
  <c r="AC10" i="10" s="1"/>
  <c r="J10" i="10"/>
  <c r="Z10" i="10" s="1"/>
  <c r="J12" i="10"/>
  <c r="Z12" i="10" s="1"/>
  <c r="AD13" i="10" l="1"/>
  <c r="AC13" i="10" s="1"/>
  <c r="AD11" i="10"/>
  <c r="AC11" i="10" s="1"/>
  <c r="AA10" i="10"/>
  <c r="AE10" i="10" s="1"/>
  <c r="AB10" i="10"/>
  <c r="Z11" i="10" s="1"/>
  <c r="AA12" i="10"/>
  <c r="AE12" i="10" s="1"/>
  <c r="AB12" i="10"/>
  <c r="Z13" i="10" s="1"/>
  <c r="AA13" i="10" l="1"/>
  <c r="AE13" i="10" s="1"/>
  <c r="AB13" i="10"/>
  <c r="AA11" i="10"/>
  <c r="AE11" i="10" s="1"/>
  <c r="AB11" i="10"/>
  <c r="G28" i="9" l="1"/>
  <c r="F28" i="9"/>
  <c r="E28" i="9"/>
</calcChain>
</file>

<file path=xl/sharedStrings.xml><?xml version="1.0" encoding="utf-8"?>
<sst xmlns="http://schemas.openxmlformats.org/spreadsheetml/2006/main" count="1599" uniqueCount="612">
  <si>
    <t>PROCESO</t>
  </si>
  <si>
    <t>CONTROLES</t>
  </si>
  <si>
    <t>Clasificación del Riesgo</t>
  </si>
  <si>
    <t>Usuarios, productos y practicas , organizacionales</t>
  </si>
  <si>
    <t>Afectación</t>
  </si>
  <si>
    <t>Preventivo</t>
  </si>
  <si>
    <t>Correctivo</t>
  </si>
  <si>
    <t>Evaluación del riesgo - Nivel del riesgo residual</t>
  </si>
  <si>
    <t>Análisis del riesgo inherente</t>
  </si>
  <si>
    <t>Económico</t>
  </si>
  <si>
    <t>Gestión Financiera</t>
  </si>
  <si>
    <t>Reducir (mitigar)</t>
  </si>
  <si>
    <t>Error en digitación.
Inconsistencia de los valores facturados, frente al valor del bien o servicio recibido.</t>
  </si>
  <si>
    <t>Tesorería</t>
  </si>
  <si>
    <t>Traslado de activo fijo sin previo aviso y autorización</t>
  </si>
  <si>
    <t>Evitar</t>
  </si>
  <si>
    <t>Direccionamiento Estratégico y Humanización</t>
  </si>
  <si>
    <t>Omisión de la  identificación y codificación de la glosa y devoluciones.</t>
  </si>
  <si>
    <t>Gestión inoportuna a la devolución de cuentas.</t>
  </si>
  <si>
    <t>Diferencia de conceptos para llegar a acuerdo de conciliación entre las partes.</t>
  </si>
  <si>
    <t>Gestión Administrativa</t>
  </si>
  <si>
    <t>No reporte oportuno a las diferentes entidades responsables de pago de los usuarios que ingresan a la institución.</t>
  </si>
  <si>
    <t>Falta de adherencia a los procedimientos de facturación
Distracción en el momento de facturar;  Falta de revisión en el momento de generar la factura, No reporte oportuno a las diferentes entidades responsables de pago de los usuarios que ingresan a la institución.</t>
  </si>
  <si>
    <t>Falta de soportes de apoyo diagnóstico.
Entrega inoportuna de la factura por parte del  facturador; no gestión oportuna de pendientes.
Carencia de soportes de la factura</t>
  </si>
  <si>
    <t>Gestión Documental</t>
  </si>
  <si>
    <t>Aceptar</t>
  </si>
  <si>
    <t>Gestión de la Tecnología</t>
  </si>
  <si>
    <t xml:space="preserve">Gestión Mantenimiento </t>
  </si>
  <si>
    <t>Gestión Jurídica</t>
  </si>
  <si>
    <t>Posibilidad de pagos indebidos
o detrimento Patrimonial por aprobación de solicitudes de libranzas y descuentos por nómina que no cumplan con los requisitos exigidos.</t>
  </si>
  <si>
    <t>Gestión de Investigación e Innovación</t>
  </si>
  <si>
    <t>Ausencia de seguimiento efectivo al cumplimiento de los convenios docencia - servicio</t>
  </si>
  <si>
    <t>Posibilidad de sanciones fiscales, disciplinarios, penales y civiles debido  al no reporte oportuno de rendición de contratos en las plataformas destinadas por los entes de control y seguimiento.(PROCURADURIA, CONTRALORIA, SECOP)</t>
  </si>
  <si>
    <t>SIAU</t>
  </si>
  <si>
    <t xml:space="preserve">El Técnico Administrativo de presupuesto, según necesidad, verifica que la solicitud de expedición de CDP sea clara y objetiva y revisa que exista el rubro presupuestal conforme a lo definido en el Procedimiento AF-PR-02 Expedición de Certificado de Disponibilidad Presupuestal </t>
  </si>
  <si>
    <t xml:space="preserve">Posibilidad de sanciones por entes de vigilancia y control por causación y giros con diferencias entre valor pagado y el valor a pagar </t>
  </si>
  <si>
    <t>El profesional de Planeación realiza seguimiento a Planes operativos, trimestralmente mediante el  Formato OADS-F-03 Plan Operativo por Procesos y utilizando la Herramienta Formato OADS-F-35 Matriz seguimiento indicadores Plan de Desarrollo</t>
  </si>
  <si>
    <t>Posibilidad de pérdida de confiabilidad en la información debido a la omisión en el registro en los estados de cartera</t>
  </si>
  <si>
    <t xml:space="preserve">Posibilidad de Pérdida de cartera por no presentar acreencia en debida forma </t>
  </si>
  <si>
    <t>Posibilidad de generación de glosa o devolución de cuentas por falta de autorización de servicios debido al reporte inoportuno a las ERP</t>
  </si>
  <si>
    <t>Posibilidad de Generación de glosas o disminución de ingresos por Subfacturación o sobrefacturación de servicios prestados</t>
  </si>
  <si>
    <t>Falta de adherencia al procedimiento por el responsables del reporte de transferencias.</t>
  </si>
  <si>
    <t>Posibilidad de presentarse Falla  en los equipos biomédicos asociados a operación indebida</t>
  </si>
  <si>
    <t>No ejecutar los mantenimiento programados
No realizar la reposición de equipos
'Falta de recursos económicos</t>
  </si>
  <si>
    <t>Falta de mantenimiento</t>
  </si>
  <si>
    <t>Posibilidad de Incumplimiento de Términos Legales frente a la Acción de Tutela</t>
  </si>
  <si>
    <t>Posibilidad de Interrupción del servicio que afecte la infraestructura tecnológica de la entidad.</t>
  </si>
  <si>
    <t>Posibilidad de pérdida de convenios docencia servicio por no cumplimiento de las actividades y obligaciones conjuntas de docencia-servicio</t>
  </si>
  <si>
    <t>El coordinador de Gestión Académica realiza verificación semestral de cumplimiento de requisitos de los convenios suscritos mediante el formato GAC-F-11 y cumplimento de pólizas mediante el formato GAC-F-02 atendiendo lo descrito en la actividad 3 del  Procedimiento GAC-PR-03  verificación de pólizas de convenios Docencia Servicio</t>
  </si>
  <si>
    <t>Contratación</t>
  </si>
  <si>
    <t>Posibilidad de perdida de credibilidad institucional por la insatisfacción del usuario en la atención</t>
  </si>
  <si>
    <t>VERSION: 01</t>
  </si>
  <si>
    <t>Posibilidad de pérdida económica por un inadecuado control de los activos fijos</t>
  </si>
  <si>
    <t xml:space="preserve">El área de almacén asigna un responsable a cada activo fijo nuevo que ingrese al Hospital, conforme a lo que establece la actividad 5 del procedimiento A-PR-05 Control y Registro de Activos Fijos mediante el formato A-F-02 Registro de activos fijos </t>
  </si>
  <si>
    <t>Inadecuada gestión en el cumplimiento de metas.</t>
  </si>
  <si>
    <t>Posibilidad de incumplimiento de los objetivos del proceso por falta
de competencia del personal debido a un inadecuado proceso de inducción específica</t>
  </si>
  <si>
    <t>Posibilidad de detrimento de la calidad formativa por falta de supervisión de los Syllabus de rotación y planes de actividades</t>
  </si>
  <si>
    <t>El coordinador de Gestión Académica elabora informe trimestral de supervisión a los syllabus de rotación y planes de actividades, de acuerdo a lo establecido en el procedimiento GAC-PR-02  Supervisión del personal en entrenamiento para posterior presentación en comités de docencia-servicio Institucional e Interinstitucional</t>
  </si>
  <si>
    <t>El profesional Universitario de Calidad notificará vía correo electrónico a los responsables de reporte externos, aplicables a desarrollo de servicios, con 5 días de anticipación a la fecha de reporte de acuerdo a la periodicidad establecida</t>
  </si>
  <si>
    <t>Epidemiología y Salud Pública</t>
  </si>
  <si>
    <t>Posibilidad de no ejecución de las acciones individuales por 
no identificación de eventos de interés de salud pública de acuerdo a la normatividad vigente</t>
  </si>
  <si>
    <t>Enfermería</t>
  </si>
  <si>
    <t>Falta de capacitación, Falta de adherencia, Desmotivación</t>
  </si>
  <si>
    <t>Posibilidad de incumplimiento de los objetivos misionales y metas debido a la falta de identificación, análisis y seguimiento de indicadores</t>
  </si>
  <si>
    <t>El líder del proceso de acuerdo a la periodicidad reporta y analiza los indicadores asociados al proceso a través del modulo indicadores del Software Daruma</t>
  </si>
  <si>
    <t>Debilidades de seguimiento y control por parte de los lideres de proceso en la actualización de documentos</t>
  </si>
  <si>
    <t>Posibilidad de desviación en la prestación del servicio por la no actualización o ausencia de protocolos, planes de cuidado, manuales, procedimientos, formatos</t>
  </si>
  <si>
    <t xml:space="preserve">El líder del proceso continuamente actualiza los protocolos, guías y demás información requerida por el área de calidad </t>
  </si>
  <si>
    <t>Posibilidad de incumplimiento de los objetivos misionales y metas del proceso debido a la falta de identificación, análisis y seguimiento de indicadores</t>
  </si>
  <si>
    <t>Urgencias</t>
  </si>
  <si>
    <t>Posibilidad de desviación en la prestación del servicio por la no actualización o ausencia de protocolos, guías, procedimientos, formatos, manuales, guías</t>
  </si>
  <si>
    <t>El Líder de citas médicas y aseguramiento mensualmente realiza seguimiento a la asignación de citas médicas de acuerdo a lo establecido en el procedimiento CE-PR-02 Asignación de citas, a través del reporte de agendamiento de citas generado por Servinte</t>
  </si>
  <si>
    <t>Consulta Externa</t>
  </si>
  <si>
    <t>Gestión Quirúrgica</t>
  </si>
  <si>
    <t>Posibilidad de desviación en la prestación del servicio por la no actualización o ausencia de protocolos, guías, procedimientos, formatos</t>
  </si>
  <si>
    <t>El equipo de SIAU  mide la  satisfacción según muestra definida en el instructivo SIAU-INS-01 y según lo indicado en el Procedimiento SIAU-PR-10 Evaluación de la Satisfacción del usuario, aplicando las encuestas de evaluación de satisfacción a los usuarios en formato SIAU-F-25</t>
  </si>
  <si>
    <t>Gestión Clínica</t>
  </si>
  <si>
    <t>Falta de capacitación, Falta de adherencia, Falta horas administrativas para reporte</t>
  </si>
  <si>
    <t>Posibilidad de incumplimiento en reporte oportuno, identificación, análisis y seguimiento de indicadores</t>
  </si>
  <si>
    <t>Unidad de Cuidado Intensivo</t>
  </si>
  <si>
    <t>Posibilidad de desviación en la prestación del servicio por la no actualización o ausencia de protocolos, guías, procedimientos, formatos, manuales</t>
  </si>
  <si>
    <t>No aplicación del manual de contratación</t>
  </si>
  <si>
    <t>Falta de realización de estudios mercados 
Desconocimiento del procedimiento</t>
  </si>
  <si>
    <t>Variaciones en las cotizaciones,
Retardos de la preparación de los estudios de conveniencia</t>
  </si>
  <si>
    <t xml:space="preserve">Ausencia de un procedimiento documentado
Falta de controles establecidos.
Falta de mecanismos claros de seguimiento y monitoreo.
Inadecuada socialización del funcionamiento y manejo de caja menor con los procesos involucrados. </t>
  </si>
  <si>
    <t>Posibilidad de sanciones por incumplimiento en la legalización oportuna y/o inadecuado manejo de la caja menor</t>
  </si>
  <si>
    <t>Presupuesto
Contabilidad
Tesorería</t>
  </si>
  <si>
    <t>El tesorero mensualmente verifica que los pagos de nómina correspondan a lo liquidado por talento humano según lo descrito en el procedimiento AF-PR-39 dejando como registro acta de verificación</t>
  </si>
  <si>
    <t>Posibilidad de Pérdida de recursos económicos y sanciones por debilidades en el manejo y custodia del efectivo</t>
  </si>
  <si>
    <t>Debilidades la presentación del formato Libro de Bancos con código AF-F-03.
Falta de seguimiento y control a partidas conciliatorias.
Ausencia de depuración contable permanente y sostenible</t>
  </si>
  <si>
    <t>Desconocimiento de procedimientos y formatos establecidos
Debilidad en controles que conlleven al cumplimiento de las funciones asignadas.</t>
  </si>
  <si>
    <t>Desconocimiento de parte de los funcionarios involucrados en el proceso contable en cuanto al Manual de políticas contables y normatividad vigente relacionada</t>
  </si>
  <si>
    <t>Contabilidad</t>
  </si>
  <si>
    <t>La inadecuada infraestructura tecnológica y falta de actualización del software, así como el desconocimiento del funcionamiento del sistema de información.</t>
  </si>
  <si>
    <t>Falta de control de los activos fijos por Clasificación incorrecta  
Cálculos equívocos en cuanto a la vida útil de cada activo 
Falta de seguimiento al control y registro de los activos fijos</t>
  </si>
  <si>
    <t>El líder de gestión documental según cronograma realiza  la trazabilidad de cumplimiento de ejecución del cronograma de transferencias documentales primarias a través del formato GD-F-22  de acuerdo a lo establecido en el Procedimiento GD-PR-04- Transferencias documentales primarias y cuyo registro se evidencia en el formato GD-F-05</t>
  </si>
  <si>
    <t>El profesional de TI y Técnico de TI según necesidad, realizan trazabilidad de los tiempos de uso y las actualizaciones de los equipos a través de las Hojas de vida de equipo y hoja de vida de sistemas de información a través de los formatos S-F-23 Inventario de servidores virtuales y S-F-48 formato inventario</t>
  </si>
  <si>
    <t>El Asesor de Desarrollo de Servicios y el profesional de TI realizan la supervisión a los contratos firmados que tiene la institución de soporte de los sistemas de información, contratos de compra de equipo para renovación, Contratos de repuestos a través de los informes de supervisión</t>
  </si>
  <si>
    <t>Posibilidad de Pérdida de credibilidad del Hospital por divulgación en medios de comunicación de información que no corresponde a la realidad de la institución.</t>
  </si>
  <si>
    <t>El líder de comunicaciones verifica que  la divulgación de comunicados de prensa en medios de comunicación externos sea acorde con la información emitida y lo aprobado por la institución según lo establecido en el Procedimiento  Divulgación de información a través de comunicado de prensa CO-PR-06 v2 mediante el formato CO-F-07</t>
  </si>
  <si>
    <t xml:space="preserve">El técnico de cuentas médicas diligencia el  formato AM-F-01 de respuesta a glosas y devoluciones cuando corresponda a fin de generar codificación conforme a lo establecido en el procedimiento AM-PR-04 Respuesta a Glosas y devoluciones, </t>
  </si>
  <si>
    <t>El coordinador de Auditoria de cuentas médicas mensualmente  realiza  Seguimiento y control de las glosas sin acuerdo de conciliación basado en el formato AM-F-03 Matriz de glosas</t>
  </si>
  <si>
    <t>Diariamente el analista principal y analista de apoyo verifican las facturas enviadas a revisión para determinar si existe subfacturación, sobrefacturación y/o facturación limpia registrando en el Formato F-F-17 control evidencias por factura revisada</t>
  </si>
  <si>
    <t>El profesional de facturación mensualmente, hace seguimiento y requerimiento a las facturas en estado AP  según lo establecido en el Procedimiento F-PR-01 Armado y Radicación de Cuentas de acuerdo a la actividad 18 y 19</t>
  </si>
  <si>
    <t xml:space="preserve">Falta de capacitación, desconocimiento del sistema, parametrización del sistema, </t>
  </si>
  <si>
    <t xml:space="preserve">Posibilidad de pérdida de recursos económicos por errores en los registros de ingreso de pacientes </t>
  </si>
  <si>
    <t>El equipo de esencia a solicitud del proceso de facturación realiza capacitaciones o asistencias técnicas en cuanto manejo del sistema, actualizaciones o fallas</t>
  </si>
  <si>
    <t xml:space="preserve">Posibilidad de presentarse  Daño del equipo por causas externas </t>
  </si>
  <si>
    <t>El abogado designado por la oficina jurídica lleva trazabilidad diaria a través de la Matriz derechos de petición oficina Jurídica OAJ-F-07, frente a los términos de respuesta a derechos de petición de acuerdo a lo establecido en el procedimiento Respuesta a peticiones  OAJ-PR-17 y en la normatividad vigente</t>
  </si>
  <si>
    <t>Posibilidad de sanciones disciplinarias por no ejecutar el Plan de Mantenimiento</t>
  </si>
  <si>
    <t>El líder de Servicios de Apoyo de acuerdo a periodicidad según ficha técnica realiza medición de los indicadores del proceso en modulo Daruma</t>
  </si>
  <si>
    <t>Control Interno</t>
  </si>
  <si>
    <t>1. Inoportunidad en los suministros de insumos por otros procesos
2, Desconocimiento de actualización normativa y
modificación de términos
legales
3.Los funcionarios de cada
proceso, no asumen la responsabilidad que le
compete a cada proceso
frente a la implementación
mantenimiento y mejora del
proceso de sistema de control interno.</t>
  </si>
  <si>
    <t xml:space="preserve">El profesional Universitario identifica previamente la información relevante y pertinente referente a:  informes periódicos, Requerimientos de órganos de control, Enlace de auditorías externas, el cual se consolidara en el formato OACI-F-11 Inventario de Presentación de Informes a los Entes Externos de Obligatorio Cumplimiento </t>
  </si>
  <si>
    <t xml:space="preserve">El profesional universitario según plan de auditoria, realiza seguimiento al cumplimiento de la oportuna entrega de los informes a entes externos en cumplimiento del procedimiento OACI-PR-08 Rendición de Informes a Entes Externos y mediante el  formato  OACI-F-11 Inventario de Presentación de Informes a los Entes Externos de Obligatorio Cumplimiento </t>
  </si>
  <si>
    <t>El profesional de cartera permanentemente realiza seguimiento al estado de los pagares suscritos, mediante el cobro persuasivo y la facturación radicada mes según lo indicado en: el procedimiento CAR-PR-06 Recaudo de pagares, a través del formato CAR-F-16 Lista de Chequeo  verificación y seguimiento a pagares , y en el Manual Interno de Recaudo de Cartera respectivamente a través del formato CAR-F-17 Lista de Chequeo Seguimiento a cobro persuasivo</t>
  </si>
  <si>
    <t>Gestión Servicios de apoyo-TERCERIZADOS</t>
  </si>
  <si>
    <t>ACCIONES</t>
  </si>
  <si>
    <t>PROCESOS MISIONALES</t>
  </si>
  <si>
    <t>Apoyo servicios de salud</t>
  </si>
  <si>
    <t>RIESGOS</t>
  </si>
  <si>
    <t>PROCESOS ESTRATEGICOS</t>
  </si>
  <si>
    <t>Gestión QHSE</t>
  </si>
  <si>
    <t>TOTAL</t>
  </si>
  <si>
    <t>Gestión de sistemas de información y comunicación</t>
  </si>
  <si>
    <t>Atención de Urgencias</t>
  </si>
  <si>
    <t>Sistema de información y atención al usuario</t>
  </si>
  <si>
    <t>CONTROL INTERNO</t>
  </si>
  <si>
    <t>Plan de Acción</t>
  </si>
  <si>
    <t>Responsable</t>
  </si>
  <si>
    <t>Fecha Implementación</t>
  </si>
  <si>
    <t>Fecha Seguimiento</t>
  </si>
  <si>
    <t>Indicador Producto</t>
  </si>
  <si>
    <t>Estado</t>
  </si>
  <si>
    <t>Planeación</t>
  </si>
  <si>
    <t>Diciembre</t>
  </si>
  <si>
    <t>Indicadores que cumplen la meta en la vigencia evaluada / total de indicadores definidos para la vigencia</t>
  </si>
  <si>
    <t>En curso</t>
  </si>
  <si>
    <t xml:space="preserve">Enero </t>
  </si>
  <si>
    <t>Realizar seguimiento y  gestión al tramite de las solicitudes de  actualización de documentos del SGC asegurando que esté por encima del 80% de cumplimiento</t>
  </si>
  <si>
    <t>Realizar trazabilidad de los derechos de petición a través de la matriz definida en control</t>
  </si>
  <si>
    <t>Enero</t>
  </si>
  <si>
    <t>No. de derechos de petición radicados /  Número Total de Derechos de petición tramitados.</t>
  </si>
  <si>
    <t>Coordinador SIAU</t>
  </si>
  <si>
    <t xml:space="preserve">Indicador 446 Tiempo  promedio de respuesta a quejas de los usuarios </t>
  </si>
  <si>
    <t>Líder Procesos y Procedimientos</t>
  </si>
  <si>
    <t>Correos electrónicos enviados</t>
  </si>
  <si>
    <t>Apoyo de Servicios de Salud- Consulta externa</t>
  </si>
  <si>
    <t>Septiembre</t>
  </si>
  <si>
    <t>Realizar seguimiento  a matriz devoluciones AM-F-04</t>
  </si>
  <si>
    <t>Coordinador Auditoria Cuentas</t>
  </si>
  <si>
    <t xml:space="preserve">1347 Total solucionado de facturas devueltas /  Total Acumulado de Facturas Devueltas </t>
  </si>
  <si>
    <t xml:space="preserve">Realizar  seguimiento  a matriz de glosas 
</t>
  </si>
  <si>
    <t>Coordinador  Auditoria Cuentas -  Técnico Administrativo</t>
  </si>
  <si>
    <t>Seguimiento y control de las glosas sin acuerdo de conciliación en informe trimestral</t>
  </si>
  <si>
    <t>Coordinador Cartera</t>
  </si>
  <si>
    <t>*Valor de la Glosa inicial recibida por concepto de autorizaciones de la vigencia 
/ Valor de la Glosa inicial por concepto de autorizaciones recibidas a 31 de diciembre de la vigencia anterior INDICADOR::  1508
 * Número total de autorizaciones verificadas / Total de Autorizaciones INDICADOR::  1541</t>
  </si>
  <si>
    <t>Informe mensual de auditoria administrativa</t>
  </si>
  <si>
    <t>Establecer alerta de entrega de información a contabilidad</t>
  </si>
  <si>
    <t xml:space="preserve">
 INDICADOR (549) Proporción de fallas asociadas a la inadecuada manipulación del equipo 
Informe mensual de fallas de equipos por mala manipulación</t>
  </si>
  <si>
    <t>Identificar futuras fallas de un equipo y evitar mantenimiento correctivo</t>
  </si>
  <si>
    <t>IB-F-02 Reporte de mantenimiento equipo Biomédico</t>
  </si>
  <si>
    <t>Profesional Universitario TIC</t>
  </si>
  <si>
    <t>Aplicar el Procedimiento Seguimiento a Servicio de Seguridad y Vigilancia, Aseo  y Desinfección, Alimentación y lavandería INT-PR-02.</t>
  </si>
  <si>
    <t xml:space="preserve">Coordinador Servicios Tercerizados </t>
  </si>
  <si>
    <t>CODIGO: QHSE-MR-01</t>
  </si>
  <si>
    <t>ESE HOSPITAL UNIVERSITARIO SAN RAFAEL TUNJA</t>
  </si>
  <si>
    <t>Proceso:</t>
  </si>
  <si>
    <t>Fecha:05/05/2022</t>
  </si>
  <si>
    <t>Objetivo:</t>
  </si>
  <si>
    <t>Identificación del riesgo</t>
  </si>
  <si>
    <t>Evaluación del riesgo - Valoración de los controles</t>
  </si>
  <si>
    <t xml:space="preserve">Referencia </t>
  </si>
  <si>
    <t>Impacto</t>
  </si>
  <si>
    <t>Causa Inmediata</t>
  </si>
  <si>
    <t>Causa Raíz</t>
  </si>
  <si>
    <t>Descripción del Riesgo</t>
  </si>
  <si>
    <t>Subproceso</t>
  </si>
  <si>
    <t>Frecuencia con la cual se realiza la actividad</t>
  </si>
  <si>
    <t>Probabilidad Inherente</t>
  </si>
  <si>
    <t>%</t>
  </si>
  <si>
    <t>Criterios de impacto</t>
  </si>
  <si>
    <t>Observación de criterio</t>
  </si>
  <si>
    <t>Impacto 
Inherente</t>
  </si>
  <si>
    <t>Zona de Riesgo Inherente</t>
  </si>
  <si>
    <t>No. Control</t>
  </si>
  <si>
    <t>Descripción del Control</t>
  </si>
  <si>
    <t>Atributos</t>
  </si>
  <si>
    <t>Probabilidad Residual</t>
  </si>
  <si>
    <t>Probabilidad Residual Final</t>
  </si>
  <si>
    <t>Impacto Residual Final</t>
  </si>
  <si>
    <t>Zona de Riesgo Final</t>
  </si>
  <si>
    <t>Tratamiento</t>
  </si>
  <si>
    <t>Tipo</t>
  </si>
  <si>
    <t>Implementación</t>
  </si>
  <si>
    <t>Calificación</t>
  </si>
  <si>
    <t>Documentación</t>
  </si>
  <si>
    <t>Frecuencia</t>
  </si>
  <si>
    <t>Evidencia</t>
  </si>
  <si>
    <t>Soporte Evidencia</t>
  </si>
  <si>
    <t>Económico y Reputacional</t>
  </si>
  <si>
    <t xml:space="preserve">     El riesgo afecta la imagen de de la entidad con efecto publicitario sostenido a nivel de sector administrativo, nivel departamental o municipal</t>
  </si>
  <si>
    <t>Manual</t>
  </si>
  <si>
    <t>Documentado</t>
  </si>
  <si>
    <t>Continua</t>
  </si>
  <si>
    <t>Con Registro</t>
  </si>
  <si>
    <t>Sin Documentar</t>
  </si>
  <si>
    <t>Listados de reportes aplicables a desarrollo de servicios, Correos electrónicos, soporte de Cargue exitoso.</t>
  </si>
  <si>
    <t>Reputacional</t>
  </si>
  <si>
    <t>Posibilidad de presentar desactualización documental por no generar las alertas, creación de tareas y mecanismos de acuerdo a la norma fundamental y lineamientos del modulo de documentos de Daruma</t>
  </si>
  <si>
    <t xml:space="preserve">     El riesgo afecta la imagen de la entidad con algunos usuarios de relevancia frente al logro de los objetivos</t>
  </si>
  <si>
    <t xml:space="preserve">El líder de procesos realiza seguimiento mensual al estado de los documentos de la institución a fin de emitir alertas a los procesos en los que esté próximo a vencerse alguno de ellos conforme a lo establecido en el procedimiento CA-PR-06 Control de Documentos V8
</t>
  </si>
  <si>
    <t>El líder de procesos continuamente valida y verifica la estructura de los documentos  de acuerdo a los  lineamientos definidos en la norma fundamental CA-M-00, mediante las notas realizadas al estado del documento en Daruma</t>
  </si>
  <si>
    <t>GESTION DE CALIDAD</t>
  </si>
  <si>
    <t xml:space="preserve">Posibilidad de sanciones Administrativas y disciplinarias debido al incumplimiento de las metas establecidas frente a la planeación estratégica por falta de seguimiento </t>
  </si>
  <si>
    <t>Sin Registro</t>
  </si>
  <si>
    <t>Falta de seguimiento y supervisión
Incumplimiento a lineamientos normativos</t>
  </si>
  <si>
    <t xml:space="preserve">     Entre 10 y 50 SMLMV </t>
  </si>
  <si>
    <t xml:space="preserve">     Afectación menor a 10 SMLMV .</t>
  </si>
  <si>
    <t>1. Perfiles con definición general en el
M anual de funciones o anexo de perfiles
2. Desconocimiento del personal que
ingresa  a la institución
3. Inadecuada entrega de cargos por parte
del personal saliente
4. Incumplimiento a la realización de inducción específica según procedimiento TH-PR-01</t>
  </si>
  <si>
    <t>Formatos diligenciados TH-F-71</t>
  </si>
  <si>
    <t>La  persona delegada en Talento Humano  realiza seguimiento mensual de las inducciones presentadas, en la base de datos TH-F-75</t>
  </si>
  <si>
    <t>Base de datos para registro del personal nuevo TH-F-75, correos electrónicos de solicitud de la entrega del formato TH-F45, a líderes de servicio</t>
  </si>
  <si>
    <t>MAPA DE RIESGOS GESTION PROCESOS ESTRATEGICOS</t>
  </si>
  <si>
    <t>CODIGO: ASS-MR-01</t>
  </si>
  <si>
    <t>VERSION: 001</t>
  </si>
  <si>
    <t xml:space="preserve">APOYO DE SERVICIOS DE SALUD </t>
  </si>
  <si>
    <t>MAPA DE RIESGOS 2022</t>
  </si>
  <si>
    <t>Fecha:</t>
  </si>
  <si>
    <t>Reporte de agendamiento de citas generado por Servinte 
Análisis de demanda insatisfecha para ampliación de turnos</t>
  </si>
  <si>
    <t>Relación de indicadores asociados al proceso
Reporte de indicadores en Daruma conforme a las fuentes de información</t>
  </si>
  <si>
    <t>Correos electrónicos enviados
Listado Maestro de Documentos
Acta de socialización de documentos (cuando aplique)</t>
  </si>
  <si>
    <t>Formato VSP-F-63 Búsqueda Activa Mensual</t>
  </si>
  <si>
    <t>EPIDEMIOLOGÍA Y SALUD PÚBLICA</t>
  </si>
  <si>
    <t>Epidemiologia</t>
  </si>
  <si>
    <t xml:space="preserve">Informes de supervisión </t>
  </si>
  <si>
    <t>Relación de indicadores asociados al Proceso
Reporte de indicadores en Daruma conforme a las fuentes de información</t>
  </si>
  <si>
    <t>Correos electrónicos enviados
Listado Maestro de Documentos</t>
  </si>
  <si>
    <t>Unidad de Cuidados Intensivos Neonatal, Adultos y Pediátrica</t>
  </si>
  <si>
    <t xml:space="preserve">Debilidades de seguimiento y control por parte de los lideres de proceso en la actualización de documentos
Falta de claridad en la política de uso de documentos a utilizar
Falta de horas administrativas para actualizar y socializar </t>
  </si>
  <si>
    <t xml:space="preserve">Correos electrónicos enviados
Listado Maestro de Documentos
Acta de socialización de documentos (cuando aplique)
</t>
  </si>
  <si>
    <t>Informes de supervisión</t>
  </si>
  <si>
    <t xml:space="preserve">Estandarización del proceso y los continuos cambios de los procedimientos para tramitar respuesta.
Falta de compromiso del proceso implicado en la queja.
Incumplimiento de la normatividad </t>
  </si>
  <si>
    <t>CODIGO: OACI-MR-01</t>
  </si>
  <si>
    <t>MAPA DE RIESGOS 2021</t>
  </si>
  <si>
    <t>Evaluar la efectividad del Sistema de Control Interno de manera independiente, objetiva y oportuna a través de seguimientos y auditorias que permitan generar alertas tempranas que contribuyan con el mejoramiento continuo en la gestión Institucional de acuerdo con el Plan Anual de Auditorias y Seguimientos de cada vigencia.</t>
  </si>
  <si>
    <t xml:space="preserve">Formato  OACI-F-11 Inventario de Presentación de Informes a los Entes Externos de Obligatorio Cumplimiento  </t>
  </si>
  <si>
    <t xml:space="preserve">     El riesgo afecta la imagen de alguna área de la organización</t>
  </si>
  <si>
    <t>Plan Anual de auditoria OACI-F-02
Plan de auditoria OACI-F-04</t>
  </si>
  <si>
    <t>Plan de auditoria OACI-F-04, formato informe preliminar OACI-F-05, acta de reunión CA-F-18.</t>
  </si>
  <si>
    <t>Informe de Auditorias Cód.: OACI-F-05.</t>
  </si>
  <si>
    <t>CODIGO: C-MR-01</t>
  </si>
  <si>
    <t>VERSION: 04</t>
  </si>
  <si>
    <t>Etapa</t>
  </si>
  <si>
    <t xml:space="preserve">     El riesgo afecta la imagen de la entidad a nivel nacional, con efecto publicitarios sostenible a nivel país</t>
  </si>
  <si>
    <t>N/A</t>
  </si>
  <si>
    <t>Posibilidad de Sanciones Disciplinarias, fiscales y penales,
detrimento patrimonial debido al incumplimiento de requisitos establecidos en el manual de contratación</t>
  </si>
  <si>
    <t>Posibilidad de afectación de la proyección del presupuesto e inadecuada ejecución del contrato por incorrecta formulación de los estudios previos de conveniencia y oportunidad</t>
  </si>
  <si>
    <t>MAPA DE RIESGOS GESTION APOYO</t>
  </si>
  <si>
    <t xml:space="preserve">
Falta de seguimiento a la semaforización de la glosa.
</t>
  </si>
  <si>
    <t>Posibilidad de disminución en los ingresos por falta de seguimiento, debido a la extemporaneidad en la respuesta a glosa inicial</t>
  </si>
  <si>
    <t xml:space="preserve">     Entre 100 y 500 SMLMV </t>
  </si>
  <si>
    <t>Semaforización de Glosas AM-F-05
Repuesta a Glosas y Devoluciones AM-F-01
Informe trimestral de Glosas, Indicador 1340, Acta de comité de cartera.</t>
  </si>
  <si>
    <t>Posibilidad de no identificación de las causales de la glosa debido a falta de codificación de la glosa y devoluciones.</t>
  </si>
  <si>
    <t xml:space="preserve">Informe trimestral de seguimiento de clasificación de glosa, indicador 1341 Identificación de las causales de glosa y codificación por conceptos según la normatividad vigente por centros de costo y por fecha de factura.(trimestral)
 </t>
  </si>
  <si>
    <t>Etapa Respuesta a devoluciones</t>
  </si>
  <si>
    <t xml:space="preserve">Posibilidad de No reconocimiento de los servicios prestados debido a  Falta de gestión de cuentas devueltas </t>
  </si>
  <si>
    <t xml:space="preserve">     Mayor a 500 SMLMV </t>
  </si>
  <si>
    <t>El coordinador de Auditoria de cuentas médicas realiza trazabilidad mensualmente a la gestión de las devoluciones a través de la matriz  de Devoluciones  AM-F-04</t>
  </si>
  <si>
    <t>Matriz de Devoluciones AM-F-04, Acta Comité Cartera, Informe Trimestral, Indicador  1347 Cuentas gestionadas devueltas acumuladas totales</t>
  </si>
  <si>
    <t>Etapa Conciliación de glosas</t>
  </si>
  <si>
    <t>Posibilidad de demora en el flujo de recursos debido al no acuerdo de conciliación de glosas entre las partes por diferencia de conceptos</t>
  </si>
  <si>
    <t xml:space="preserve"> Incumplimiento en la normatividad vigente por parte de las EPS
No radicación de cuentas en el software por parte de Facturación 
</t>
  </si>
  <si>
    <t>Posibilidad de disminución en el flujo de recursos por el no cumplimiento del cobro del 50% de la facturación radicada en el mes anterior</t>
  </si>
  <si>
    <t>Formato CAR-F-16 Lista de Chequeo  verificación y seguimiento a pagares
Formato CAR-F-17 Lista de Chequeo Seguimiento a cobro persuasivo</t>
  </si>
  <si>
    <t>Posibilidad de disminución en el flujo de recursos debido al no pago oportuno de las ERP</t>
  </si>
  <si>
    <t>Formato CA-F-14 Matriz General  de Cartera por Entidad</t>
  </si>
  <si>
    <t xml:space="preserve"> Incumplimiento en la normatividad vigente por parte de las EPS
No radicación oportuna de las devoluciones de Auditoría de cuentas
No radicación de cuentas en el software por parte de Facturación 
</t>
  </si>
  <si>
    <t>Posibilidad de disminución en el flujo de recursos debido al crecimiento en el monto y edad de la cartera</t>
  </si>
  <si>
    <t xml:space="preserve">Formato CAR-F-15 Lista de Chequeo verificación a actas de conciliación de glosas, formato CAR-F-16 Lista de Chequeo  verificación y seguimiento a pagares, formato CA-F-14 Matriz General  de Cartera por Entidad,  informe de 2193  </t>
  </si>
  <si>
    <t>Matriz de información, Actas de conciliación</t>
  </si>
  <si>
    <t xml:space="preserve">Liquidación o intervención a Aseguradoras 
</t>
  </si>
  <si>
    <t>El líder de cartera realiza seguimiento según necesidad a la  Presentación del formulario de acreencia correctamente radicado ante la EAPB, mediante acta de presentación de acreencia.</t>
  </si>
  <si>
    <t>Acta presentación de la acreencia</t>
  </si>
  <si>
    <t>Matriz Formato F-F-17 control evidencias por factura revisada</t>
  </si>
  <si>
    <t xml:space="preserve">Posibilidad de Retraso en el pago de los servicios prestados por No  radicar el 100%  de la facturación generada por el  Hospital en un tiempo determinado  </t>
  </si>
  <si>
    <t xml:space="preserve">     Entre 50 y 100 SMLMV </t>
  </si>
  <si>
    <t>Reporte de identificación de inconsistencias</t>
  </si>
  <si>
    <t>Reporte de casos solicitados por facturación, en mesa de ayuda de Sistemas 
Actas de capacitación</t>
  </si>
  <si>
    <t>Interface generada en Sistema evidencia del envío de la información</t>
  </si>
  <si>
    <t>GESTION ADMINISTRATIVA</t>
  </si>
  <si>
    <t xml:space="preserve">Posibilidad de incumplimiento de realizar Transferencias Documentales primarias en los términos que estable el cronograma 
</t>
  </si>
  <si>
    <t>Consolidado de reintegro de CDP</t>
  </si>
  <si>
    <t>Informe Conciliaciones bancarias</t>
  </si>
  <si>
    <t>Acta de verificación</t>
  </si>
  <si>
    <t xml:space="preserve">Falta de controles permanentes sobre efectivo y los encargados de su manejo.
 Inobservancia del cumplimiento de normatividad aplicable al aseguramiento de los bienes y recursos del estado.
Vulnerabilidad del control del responsable de arqueos.
</t>
  </si>
  <si>
    <t>Formato AF-F-01</t>
  </si>
  <si>
    <t>Inadecuada planeación de las áreas en las proyecciones de necesidades</t>
  </si>
  <si>
    <t>Posibilidad de que se origine una incapacidad financiera de la entidad para respaldar gastos necesario para su funcionamiento y operación debido a la una inadecuada planeación de necesidades para la vigencia fiscal</t>
  </si>
  <si>
    <t>Actas de reunión, circular de Planeación presupuestal</t>
  </si>
  <si>
    <t>Posibilidad de sanciones por presentar estados financieros sin el adecuado reconocimiento de los registros contables</t>
  </si>
  <si>
    <t>Acta de comité de Sostenibilidad
Concepto técnico del líder del proceso
Acto administrativo</t>
  </si>
  <si>
    <t>Estados financieros publicados</t>
  </si>
  <si>
    <t>Ejecución presupuestal-Presupuesto</t>
  </si>
  <si>
    <t xml:space="preserve">Contabilidad-Etapa de Planeación: </t>
  </si>
  <si>
    <r>
      <t>Presupuesto-</t>
    </r>
    <r>
      <rPr>
        <b/>
        <sz val="10"/>
        <color theme="1"/>
        <rFont val="Tahoma"/>
        <family val="2"/>
      </rPr>
      <t xml:space="preserve">Etapa de Planeación </t>
    </r>
  </si>
  <si>
    <t>Vencimiento de términos
Entrega tardía de la respuesta por parte del área involucrada</t>
  </si>
  <si>
    <t>OAJ-F-08 Registro de acciones de tutela</t>
  </si>
  <si>
    <t xml:space="preserve">Matriz derechos de petición oficina jurídica OAJ-F-07, informe mensual </t>
  </si>
  <si>
    <t xml:space="preserve">Posibilidad de fallas a infraestructura, equipos industriales y/o mobiliario </t>
  </si>
  <si>
    <t>Formatos MAN-F-22 reporte de solicitudes de actividades de mantenimiento correctivos y asistenciales 
Indicador 586 Ejecutar actividades de mantenimiento correctivo
585 Ejecutar actividades de Mantenimiento preventivo</t>
  </si>
  <si>
    <t>Líder Mantenimiento</t>
  </si>
  <si>
    <t>Indicadores 585 y 586</t>
  </si>
  <si>
    <t>Gestión de mantenimiento</t>
  </si>
  <si>
    <t>Indicadores 1335, 1317, 1318, 
1611, 1610, 1609, 1328</t>
  </si>
  <si>
    <t>Fallas Tecnológicas</t>
  </si>
  <si>
    <t>Aleatoria</t>
  </si>
  <si>
    <t>Automático</t>
  </si>
  <si>
    <t>Contratos firmados con los proveedores 
Informes de supervisión</t>
  </si>
  <si>
    <t>S-F-06 Hojas de vida de computo y comunicaciones
S-F-23 Formato inventario servidores virtuales
S-F-48 formato inventario</t>
  </si>
  <si>
    <t>Contratos de soporte y Contratos de compra
Informes de supervisión</t>
  </si>
  <si>
    <t>CO-F-07 Comunicado de prensa, Print evidencia de publicación en medios de comunicación, oficio de rectificación.(en caso que aplique )</t>
  </si>
  <si>
    <t>Formato CO-F-03 publicación de contenidos de Altavoz CO-F-04 Programación Mensajes institucionales en Altavoz
CO-F-02 Solicitud de piezas comunicativas</t>
  </si>
  <si>
    <t>GESTION DE SISTEMAS DE INFORMACION Y COMUNICACIONES</t>
  </si>
  <si>
    <t>Formato A-F-02 Registro de activos fijos 
Informe Mensual de Registro de Activos Fijos a Contabilidad, Comprobantes de Egreso e Ingreso</t>
  </si>
  <si>
    <t xml:space="preserve">Formato A-F-02 registro de inventario de activos fijos. </t>
  </si>
  <si>
    <t xml:space="preserve">Falta de  seguimiento a los controles establecidos con una periodicidad
</t>
  </si>
  <si>
    <t>A-F-17 acta final de inventario, Informe semestral de análisis de inventario 
Reporte de inventario de Servinte</t>
  </si>
  <si>
    <t>Líder de Almacén</t>
  </si>
  <si>
    <t>GESTION DE SUMINISTROS Y ACTIVOS FIJOS</t>
  </si>
  <si>
    <t>El líder de Biomédica mensualmente alimenta el indicador 549 Proporción de fallas asociadas a la inadecuada manipulación del equipo a través del software Daruma</t>
  </si>
  <si>
    <t>correctivo</t>
  </si>
  <si>
    <t>Indicador 549 Proporción de fallas asociadas a la inadecuada manipulación del equipo a través del software Daruma</t>
  </si>
  <si>
    <t>IB-F-02 Reporte de mantenimiento equipo Biomédico, Reporte diario de fallas equipo Biomédico IB-F-05</t>
  </si>
  <si>
    <t>GESTIÓN TECNOLÓGICA</t>
  </si>
  <si>
    <t>Reputaciones</t>
  </si>
  <si>
    <t>Entrega tardía del proyecto de respuesta en los diferentes servicios o áreas a las cuales se deriva las peticiones
Peticiones incompletas, confusas, irrespetuosas, Falta de trazabilidad a Matriz Derechos de Petición
inconsistencias en información de matriz Derechos de petición con documentos físicos</t>
  </si>
  <si>
    <t xml:space="preserve">Entrega tardía del proyecto de respuesta en los diferentes servicios o áreas a las cuales se deriva las peticiones
Peticiones incompletas, confusas, irrespetuosas, Falta de trazabilidad a Matriz Derechos de Petición
inconsistencias en información de matriz Derechos de petición con documentos físicos  </t>
  </si>
  <si>
    <t>Posibilidad de inicio de acciones constitucionales por extemporaneidad en la emisión de respuestas a los derechos de petición conforme a la normatividad vigente</t>
  </si>
  <si>
    <t>Ejecución y Administración de procesos</t>
  </si>
  <si>
    <t>Asesor Jurídico</t>
  </si>
  <si>
    <t xml:space="preserve">El líder de mantenimiento elabora y ejecuta el plan de mantenimiento preventivo de acuerdo a lo establecido en el  Procedimiento Mantenimiento Preventivo a la Infraestructura y Dotación MAN-PR-01 y según el cronograma, dejando registro en el ornato MAN-F-17 Reporte de mantenimiento y los informes a los entes de control internos y externos. </t>
  </si>
  <si>
    <t>Cronograma de mantenimiento formato de secretaria de salud, reporte de mantenimiento MAN-F-17, lista de chequeo mantenimiento preventivo  MAN-F-10, hoja de vida equipo MAN-F-14, bitácora reporte de mantenimiento MAN-F-19, informe seguimiento semestral sobre ejecución del plan de mantenimiento hospitalario.</t>
  </si>
  <si>
    <t>El líder de mantenimiento y técnicos  según cronograma,  aplica lo establecido en el  Procedimiento Mantenimiento Preventivo a la Infraestructura y Dotación Hospitalaria MAN-PR-01 a fin de minimizar el fallo en los equipos a través del formato MAN-F-22 reporte de solicitudes de actividades de mantenimiento correctivos y asistenciales</t>
  </si>
  <si>
    <t>Realizar seguimiento mensual a la ejecución del cronograma de mantenimiento</t>
  </si>
  <si>
    <t>No adherencia a protocolos y manuales institucionales
'Mejoras infraestructura, proyectos de dotación hospitalaria</t>
  </si>
  <si>
    <t>Posibilidad de afectación en la prestación del servicio  por el No cumplimiento de  las acciones establecidas  para evaluar la gestión del tercerizado.</t>
  </si>
  <si>
    <t>El líder de Servicios de apoyo y los apoyos administrativos, de acuerdo al planeador o cronograma establecido, realizan el seguimiento a los servicios tercerizados a través de los formatos INT-F-10 Servicio de Alimentación - Resumen por área; INT-F-06- Lista chequeo aseo y desinfección; INT-F-07 Lista chequeo seguridad y vigilancia; INT-F-14- Control de recorrido prendas limpias - servicio de lavandería, conforme a lo establecido en el procedimiento INT-PR-02 Seguimiento al Servicio de Seguridad y Vigilancia, Aseo y Desinfección, Alimentación y lavandería</t>
  </si>
  <si>
    <t>Informes mensual de ejecución de actividades contractuales de cada contratista</t>
  </si>
  <si>
    <t>Económico y Reputaciones</t>
  </si>
  <si>
    <t>Inconvenientes de configuración y direccionamiento.
Cortes de fibra óptica
Mantenimiento de las redes y equipos
Daños en el datacenter.
 falta de espacio para salvaguardar información.  
 La Interrupción del servicio de Internet por parte del Proveedor de Servicios de Internet.
 Daños en la infraestructura de cableado externo.
 implementación de nuevas tecnologías.
 terremoto, inundación o Incendio
Bloqueo de hardware y software</t>
  </si>
  <si>
    <t>Cronograma de mantenimiento preventivo, Formato reporte de mantenimiento preventivo S-F-04-, Circulares Contingencia, Indicador 1224 Porcentaje Mantenimientos Preventivos</t>
  </si>
  <si>
    <t>Servidores de producción en clúster.
Ambiente de pruebas para validación de actualizaciones
Mantenimiento prevenido de equipos
Canales de Respaldo por parte del proveedor de servicios</t>
  </si>
  <si>
    <t>Porcentaje de Mantenimiento Preventivo (1224 )</t>
  </si>
  <si>
    <t>El Asesor de Desarrollo de servicios y el Profesional de TI realizan la supervisión a los contratos firmados que tiene la institución con proveedores de servicio de canal dedicado de internet a fin de que se garantice la conectividad en 99,7%, Contrato sistemas de información Servinte, Daruma, Sicof y Agility, Contrato de servicio de correo electrónico y página web a través de informes de supervisión</t>
  </si>
  <si>
    <t>Respuesta del proveedor frente a caídas del servicio de canal de internet y de fallas en los sistemas de información si aplica</t>
  </si>
  <si>
    <t xml:space="preserve">Evolución y mejora continua de la tecnología en cuanto a Hardware y Software.
Falta de contrato de mantenimiento de software  Falta de contrato de mantenimiento de hardware
No existe proveedor q de soporte o mantenimiento en HW o SW.   
Cambios en la normatividad que obligue a realizar grandes actualizaciones. </t>
  </si>
  <si>
    <t xml:space="preserve">Posibilidad de Bloqueo de los sistemas de información, equipos de computo  por desactualización Tecnológica </t>
  </si>
  <si>
    <t xml:space="preserve">Entrega de información no autorizado por gerencia, La negligencia de los medios de comunicación en la tarea de verificar la información reportada y material audiovisual divulgado. Falta de imparcialidad en la información emitida. Uso de las redes sociales para masificar información falsa y no oficial por parte de la comunidad </t>
  </si>
  <si>
    <t>El líder de comunicaciones aprueba las comunicaciones internas emitidas a través de boletín institucional, carteleras, comunicados, circulares, correos electrónicos, altavoces, fondos de escritorio de acuerdo a lo establecido en el numeral 8.1 comunicación interna en Manual de uso de medios de comunicación CO-M-01</t>
  </si>
  <si>
    <t xml:space="preserve">El área de almacén busca tener un control de los activos fijos realizando mensualmente revisión de traslados de los mismos y semanalmente realizando rondas de verificación de los activos tal como lo indica el procedimiento A-PR-10 Inventario de Activos Fijos. </t>
  </si>
  <si>
    <t>El área de almacén realiza un control de inventarios físicos de bodega semestralmente de acuerdo a lo establecido en el Procedimiento A-PR-06 Inventario Físico de Bodega a través del formato A-F-17 Acta final de inventario y reporte de inventario de Servinte</t>
  </si>
  <si>
    <t>Incumplimiento de políticas internas de la institución en los plazos establecidos de reporte</t>
  </si>
  <si>
    <t>Incumplimiento de políticas internas de la institución en los plazos establecidos de reporte
*Información inconsistente y no conciliada por parte de las áreas productoras</t>
  </si>
  <si>
    <t>Posibilidad de sanciones Disciplinarias, Pecuniarias  por inoportunidad y calidad en el flujo  de la información reportada por las áreas productoras de la misma hacia contabilidad.</t>
  </si>
  <si>
    <t>El líder del proceso quien es responsable de entregar información a contabilidad, mensuralmente envía por correo electrónico pantallazo de la interface, conforme  a lo establecido en la Resolución interna 055 de 19 de febrero de 2020</t>
  </si>
  <si>
    <t>Cumplimiento estricto a lo establecido en la resolución 055 de 2020 frente a los tiempos de envío de información a contabilidad</t>
  </si>
  <si>
    <t>Pantallazo de envío de información a contabilidad</t>
  </si>
  <si>
    <t>No adherencia a las buenas practicas para el manejo de los equipos biomédicos 
Manipulación inadecuada de equipos</t>
  </si>
  <si>
    <t xml:space="preserve">El líder de Biomédica ejecuta el programa de capacitación  de tecnología biomédica conforme al cronograma definido en el Manual IB-M-04 Manual de capacitación tecnología Biomédica , o bien al personal nuevo de la institución o según necesidad, en acompañamiento permanente de Talento humano, dejando como evidencia formato TH-F-15 Asistencia de colaboradores a capacitación y/o inducción
</t>
  </si>
  <si>
    <t>TH-F-15 Asistencia de colaboradores a capacitación y/o inducción, Reporte de Mantenimiento IB-F-07 (Base de datos), Cronogramas de Capacitación,  Formato IB-F-02 Reporte de mantenimiento Equipo biomédico.</t>
  </si>
  <si>
    <t>Establecer e indenficar fallas más comunes asociadas a manipulación indebida y así priorizar temas de capacitación e incluir en programa</t>
  </si>
  <si>
    <t>Coordinador Biomédica</t>
  </si>
  <si>
    <t xml:space="preserve">No  identificación de las causas externas
Fallas en el suministro de energía de la red principal (Electrificadora) </t>
  </si>
  <si>
    <t>El técnico biomédico realiza inspecciones de lunes a viernes  en los servicios a fin de identificar novedades en equipos y clasificar los requerimientos conforme lo establece el IB-PR-06 Procedimiento Mantenimiento Predictivo mediante el formato IB-F-02 Reporte de mantenimiento de equipo biomédico</t>
  </si>
  <si>
    <t>Gestión contractual</t>
  </si>
  <si>
    <t>Falta de documentación completa frente los proceso contractuales
Investigaciones disciplinarias, fiscales y penales
Cambios en la normatividad para la entidad</t>
  </si>
  <si>
    <t>El coordinador de contratación, mensualmente realiza el seguimiento de la publicación de contratos conforme a los términos establecidos en el Manual de contratación M-C-00</t>
  </si>
  <si>
    <t>Listado de contratos al cierre de periodo evaluado, Publicación en plataformas (CONTRALORIA, SECOP, PROCURADURIA) y página web (según la modalidad de contratación),  de documentos  inherentes a las etapas precontractual, contractual y pos contractual, envío de oficio a Procuraduría.</t>
  </si>
  <si>
    <t>el coordinador de contratación revisa los estudios de conveniencia y oportunidad que enmarcan el inicio de proceso y da aplicación a lo contemplado en el Manual de contratación M-C-00</t>
  </si>
  <si>
    <t>Listado relación de procesos contractuales en el periodo evaluado, Estudios previos, Documentos del contratista, Evaluación de la propuesta, respuesta a observaciones, acta de cierre del proceso, y demás soportes asociados a la etapa precontractual.</t>
  </si>
  <si>
    <t xml:space="preserve">Los supervisores de contratos según necesidad verifican que e estudio de conveniencia y oportunidad cumpla con el lleno de requisitos de su elaboración de acuerdo a lo establecido en el manual de contratación mediante lo formatos C-F-27 y C-F-28 </t>
  </si>
  <si>
    <t>Relación de contratos suscritos del periodo evaluado
Formatos C-F-27 Y C-F-28 Estudios de conveniencia de prestación de servicios y ECO Requerimientos, subasta inversa o convocatoria pública, respectivamente</t>
  </si>
  <si>
    <t>Posibilidad de demoras en el perfeccionamiento del contrato  dentro de los tiempos señalados por cambios de las condiciones iniciales propuestas por parte del proveedor</t>
  </si>
  <si>
    <t xml:space="preserve">     El riesgo afecta la imagen de la entidad internamente, de conocimiento general, nivel interno, de junta directiva y accionistas y/o de proveedores</t>
  </si>
  <si>
    <t>Relación de contratos suscritos del periodo evaluado
Correos electrónicos de solicitud de firma del contrato</t>
  </si>
  <si>
    <t>Gestión documental</t>
  </si>
  <si>
    <t>GD-F-22 Formato Cronograma de Transferencias documentales, GD-F-05 Formato Único de Inventario documental, Informe trimestral de reporte de cumplimiento según Cronograma de Transferencias documentales primarias 
Informe Ejecutivo del Año</t>
  </si>
  <si>
    <t>Gestión financiera</t>
  </si>
  <si>
    <t>Interpretación inadecuada de la afectación de los rubros presupuestales.
Exposición a condiciones de mercado de alta variabilidad en regulación.</t>
  </si>
  <si>
    <t>El Tesorero mensualmente realiza conciliación bancaria  con respecto a los pagos realizados durante el mes a fin de corroborar lo valores pagados frente a las cuentas por pagar</t>
  </si>
  <si>
    <t xml:space="preserve">Verificar valores a pagar frente al valor que se liquida en el modulo de Servinte </t>
  </si>
  <si>
    <t>El tesorero realiza mensualmente arqueos a las cajas de facturación y diariamente a caja general, de acuerdo a lo establecido en el procedimiento AF-PR-08 Arqueo de caja mediante formato AF-F-01 Arqueo de caja</t>
  </si>
  <si>
    <t>El técnico administrativo de tesorería diariamente garantiza un eficiente recaudo producto de los diferentes pagos realizados con el fin de obtener información ágil y veraz de acuerdo a lo establecido en el procedimiento AF-PR-31  Recaudo de caja mediante los formatos AF-F-06 Boletín diario de caja y AF-F-05 Boletín de depósitos</t>
  </si>
  <si>
    <t>Formatos AF-F-06 Boletín diario de caja y AF-F-05 Boletín de depósitos</t>
  </si>
  <si>
    <t>Posibilidad de sanciones por revelación de estados financieros con inconsistencias en la depuración de las conciliaciones bancarias</t>
  </si>
  <si>
    <t>Posibilidad de sanciones de los entes de control por no presentación adecuada de la información de los estados de tesorería</t>
  </si>
  <si>
    <t>Actas de conciliación con las áreas productoras de información financiera</t>
  </si>
  <si>
    <t xml:space="preserve">Omisión y inoportunidad en la presentación de los estados financieros a los entes internos y externos generación de los documentos que soportan la totalidad de  los hechos económicos (Factura de venta, recibos de ingresos, cuentas por pagar, comprobantes de egreso, comprobantes de ingreso de activos etc.) </t>
  </si>
  <si>
    <t xml:space="preserve">Posibilidad de sanciones disciplinarias y pecuniarias por la consolidación de estados financieros sin los atributos exigidos y presentación extemporánea a entes de inspección, vigilancia y control.  </t>
  </si>
  <si>
    <t>El contador de la institución mensualmente y anualmente verifica que exista concordancia ente las cifras expuestas en los estados financieros y los saldos desagregados en las notas, evidencias soportadas en los estados financiero publicados</t>
  </si>
  <si>
    <t>El abogado asignado al caso y cuando aplique, realiza las gestiones necesarias en las áreas correspondientes para elaborar respuesta y presentarla en los términos concedidos por el despacho, conforme a lo establecido en el procedimiento OAJ-PR-02 Contestación Acción de Tutela, así como su trazabilidad la realiza a través de la matriz OAJ-F-08 Registro de Acciones de Tutela</t>
  </si>
  <si>
    <t>ID - No. Control</t>
  </si>
  <si>
    <t>Posibilidad de sanciones por presentar estados financieros sin el cumplimiento de los requisitos normativos por el incumplimiento de las políticas establecidas</t>
  </si>
  <si>
    <t>Gestión jurídica</t>
  </si>
  <si>
    <t>El técnico de TI ejecuta, según cronograma, los mantenimientos preventivos para equipos de computo de acuerdo a lo establecido en el Procedimiento mantenimiento preventivo para equipos de computo y comunicación S-PR-10 a través del formato S-F-04 Reporte Dr. mantenimientos preventivos</t>
  </si>
  <si>
    <t>Print del Pantallazo de la Interface generada en Sistema evidencia del envío de la información a contabilidad</t>
  </si>
  <si>
    <t>Posibilidad de sanciones administrativas por
presentación extemporánea de informes requeridos
por los entes externos de control y/o Incumplimiento
del programa anual de auditorías debido a falta de
oportunidad en la entrega de la información requerida
a los procesos.</t>
  </si>
  <si>
    <t>Actividades sin control
Carencia de evidencia objetiva del desempeño de actividades, Falta de planeción,errorres en la determinación de fuentes de información y criterios legales</t>
  </si>
  <si>
    <t>Pérdida de credibilidad y confiabilidad de la OCI y Desviación  del sistema de control interno  por inexactitud  en la elaboración y presentación de los informes de auditoria debido a errores o inconsistencias durante  la evaluación de la efectividad de los controles del sistema de control interno</t>
  </si>
  <si>
    <t>El jefe de control interno según Plan Anual de auditoria valida  el Plan de Auditorias para constatar que el objetivo, alcance y criterios definidos son pertinentes y cumplen con las características establecidas en el Manual de auditoria  OACI-M-01 .En caso de que el Plan no cumpla con alguna pauta, el jefe de control interno lo devuelve al equipo auditor para su ajuste respectivo y posterior aprobación, de acuerdo a lo establecido en el procedimiento Realización de auditorias internas OACI-PR-02 el cual se debe  diligenciar en el formato Plan de auditoria OACI-F-04.</t>
  </si>
  <si>
    <t xml:space="preserve">El jefe de control interno según plan de auditoria  revisa el informe preliminar antes de ser enviado al líder del proceso y/o grupos de valor correspondientes con el propósito de asegurar la entrega de informes precisos, objetivos, claros, concisos, constructivos, completos y oportunos, en cumplimiento del procedimiento auditoria interna, informe preliminar OACI-F-05 </t>
  </si>
  <si>
    <t>El jefe de control interno según plan de auditoria  revisa el informe  final de auditoría para constatar que las observaciones de los auditados fueron analizadas por el equipo auditor, verificara la redacción de hallazgos y observación y  procederá a radicar el informe definitivo en la gerencia. En cumplimiento a lo establecido en el Realización de auditorias internas OACI-PR-02, dejando evidencias en los formatos Informe de Auditorias Cód.: OACI-F-05</t>
  </si>
  <si>
    <t>Enviar Alertas del estado de los documentos por vencer</t>
  </si>
  <si>
    <t>Fallas en el sistema interno y externo (SIANIESP)
Errores en el diligenciamiento en la historia Clínica
Insuficiencia de personal para la búsqueda activa de eventos</t>
  </si>
  <si>
    <t>Los enfermeros de salud pública diariamente realizan la búsqueda de eventos a fin de identificarlo, notificarlo y realizar las acciones individuales para cada evento de acuerdo a lo establecido en el procedimiento VSP-PR-10 Búsqueda activa institucional de eventos de interés de salud pública a través del formato  VSP-F-63 Búsqueda Activa Mensual</t>
  </si>
  <si>
    <t>El líder del proceso mensualmente realiza seguimiento al cumplimiento de la obligación general del contratista frente a la actualización de los protocolos, guías y demás información requerida por el área de calidad a través de los informes de supervisión</t>
  </si>
  <si>
    <t>El asesor de prestación de servicios  mensualmente realiza seguimiento al cumplimiento de la obligación general del contratista frente a la actualización de los protocolos, guías y demás información requerida por el área de calidad a través de los informes de supervisión</t>
  </si>
  <si>
    <t>El supervisor del contrato mensualmente realiza seguimiento al cumplimiento de la obligación general del contratista frente a la actualización de los protocolos, guías y demás información requerida por el área de calidad a través de los informes de supervisión</t>
  </si>
  <si>
    <t xml:space="preserve">Ampliación de la infraestructura, causa incomodidad en los usuarios en cuanto acceso a la institución
El personal con el que cuenta el proceso no cubre los requerimientos a las necesidades de la población atentada </t>
  </si>
  <si>
    <t>Muestra definida según instructivo SIAU-INS-01 
Consolidado de encuestas en Excel 
Informe mensual de satisfacción</t>
  </si>
  <si>
    <r>
      <t>Posibilidad</t>
    </r>
    <r>
      <rPr>
        <sz val="10"/>
        <color theme="1"/>
        <rFont val="Tahoma"/>
        <family val="2"/>
      </rPr>
      <t xml:space="preserve"> de respuestas a quejas fuera de términos</t>
    </r>
    <r>
      <rPr>
        <sz val="10"/>
        <color rgb="FFFF0000"/>
        <rFont val="Tahoma"/>
        <family val="2"/>
      </rPr>
      <t xml:space="preserve"> </t>
    </r>
    <r>
      <rPr>
        <sz val="10"/>
        <rFont val="Tahoma"/>
        <family val="2"/>
      </rPr>
      <t>debido a la inoportunidad en la respuesta  por parte de las áreas implicadas</t>
    </r>
  </si>
  <si>
    <t xml:space="preserve">El líder del proceso involucrado, así como el líder de la oficina de SIAU y jurídica deberán dar respuesta a la queja instaurada según el trámite y tiempos de acuerdo a la normatividad vigente
</t>
  </si>
  <si>
    <t xml:space="preserve">Matriz SIAU-F-13 seguimiento quejas y reclamos por servicio y por factor de calidad 
Indicador 446 Tiempo  promedio de respuesta a quejas de los usuarios </t>
  </si>
  <si>
    <t xml:space="preserve">Realizar seguimiento y trazabilidad a las PQRS a través de Matriz SIAU-F-13 seguimiento quejas y reclamos por servicio y por factor de calidad </t>
  </si>
  <si>
    <t xml:space="preserve">Prestar los servicios de consulta médica especializada y servicios ambulatorios de apoyo diagnostico y complementación terapéutica, brindando a los usuarios una atención Humanizada, a través del cual puedan acceder a los servicios en la ESE Hospital Universitario San Rafael de Tunja, dando una respuesta oportuna y con calidad a sus necesidades e inquietudes, mitigando el riesgo asociado a la atención </t>
  </si>
  <si>
    <t>Alta demanda
Atención de usuarios de todo el departamento y departamentos circunvecinos</t>
  </si>
  <si>
    <t>Posibilidad de insatisfacción del usuario, incremento de PQRS por la importunidad en la asignación de citas en consulta externa de acuerdo a la normatividad vigente</t>
  </si>
  <si>
    <t>No aplicación de las mecanismos de control establecidos para asegurar la actualización del sistema de gestión de calidad.
'Fallas en los sistemas de información frente a la consulta y cargue de los documentos</t>
  </si>
  <si>
    <t>Listado Maestro de Documentos CA-F-00
Informe mensual  seguimiento frente a la actualización y/o elaboración documentos DARUMA
Correos electrónicos de alerta y documentos vencidos</t>
  </si>
  <si>
    <t xml:space="preserve">
Informe  seguimiento frente a la actualización y/o elaboración documentos DARUMA</t>
  </si>
  <si>
    <t>Reportes de notas realizadas en Daruma y/o Pantallazo de las anotaciones de la revisión documental en Daruma</t>
  </si>
  <si>
    <t>Realizar seguimiento a los indicadores diseñados para evaluar la efectividad de las metas definidas en el plan de desarrollo</t>
  </si>
  <si>
    <t xml:space="preserve">Listado de convenios vigentes, Lista de chequeo convenios GAC-F-11 durante el periodo evaluado, Lista chequeo verificación de pólizas de convenios Docencia Servicio GAC-F-02, </t>
  </si>
  <si>
    <t>Informes de supervisión de Syllabus de Rotación y planes de actividad
Actas de comités de docencia-servicio institucional e interinstitucional</t>
  </si>
  <si>
    <t>Gestión del Talento Humano</t>
  </si>
  <si>
    <t>La entidad dentro de su sistema de información, no cuenta con procesos articulados y oportunos que permitan realizar cruces de información para generar la nómina  de manera confiable y oportuna
Legislación vigente</t>
  </si>
  <si>
    <t>Posibilidad de trámites administrativos y costos adicionales innecesarios debido a Liquidación errónea de la nómina</t>
  </si>
  <si>
    <t>Mensualmente la profesional de nómina genera reporte preliminar en el sistema y el líder de talento humano revisa nómina antes de generar archivos planos para enviar a tesorería conforme indica el Procedimiento TH-PR-20 Liquidación de Nómina, reportes generados por medio del Software utilizado Ada Sicof</t>
  </si>
  <si>
    <t xml:space="preserve">Reporte de Nómina, Reporte de novedades, reporte magnético para giro del banco, soportes de Liquidación y Pago </t>
  </si>
  <si>
    <t>Incumplimiento del procedimiento para la autorización de libranzas TH-PR-13</t>
  </si>
  <si>
    <t>La profesional de nómina verifica, una vez surja el requerimiento, el cumplimiento de requisitos exigidos para autorización de libranzas y créditos y mensualmente aplica el respectivo descuento de nómina de acuerdo a la factura emitida por la entidad financiera aplicando lo establecido en el Procedimiento Autorización de Libranzas y Créditos TH-PR-13  a través del Formato de control de Autorizaciones de Libranzas y Créditos TH-F-17</t>
  </si>
  <si>
    <t>Formato de control de Autorizaciones de Libranzas y Créditos TH-F-17, Nómina mensual Individual del personal con descuento por libranzas, Factura o Cuenta de Cobro de las entidades comerciales y bancarias con las se tiene convenio</t>
  </si>
  <si>
    <t>El líder de unidad de análisis estadística realiza seguimiento trimestral a la gestión de indicadores conforme a lo establecido en el procedimiento [OADS-PR-01] Gestión y Seguimiento de Indicadores - V4 a través de informe trimestral de reporte de gestión de indicadores</t>
  </si>
  <si>
    <t>Informe trimestral de indicadores, Informe de producción y de calidad</t>
  </si>
  <si>
    <t>Servicios de apoyo-tercerizados</t>
  </si>
  <si>
    <t xml:space="preserve">                        </t>
  </si>
  <si>
    <t>Etapa Respuesta a Glosas</t>
  </si>
  <si>
    <t>Etapa Cobro persuasivo</t>
  </si>
  <si>
    <t>Acta trimestral de Conciliación con contabilidad, informe 2193</t>
  </si>
  <si>
    <t>Las facturas que son enviadas por correo certificado a las ERP no se logra obtener el radicado individual.</t>
  </si>
  <si>
    <t>Posibilidad de no reconocimiento de la factura por parte de la ERP  debido a la no obtención del radicado individual de las facturas</t>
  </si>
  <si>
    <t>El profesional de facturación mensualmente realiza seguimiento a los  envíos pendientes por radicar conforme a lo establecido en el Procedimiento F-PR-01 Armado y Radicación de Cuentas para gestión con las EPS correspondiente, basado en el reporte de Servinte</t>
  </si>
  <si>
    <t>Acta Comité cartera
Reporte de servinte de facturación con estado en envío</t>
  </si>
  <si>
    <t>PROCESOS APOYO</t>
  </si>
  <si>
    <t>Falta de Adherencia al procedimiento GD-PR-07, GD-PR-08, GD-PR-09,</t>
  </si>
  <si>
    <t xml:space="preserve">Posibilidad de Sanciones Disciplinarias, Penales y Administrativas por la inoportunidad de la información y/o respuesta debido a la no entrega o la entrega de correspondencia fuera de los Términos 
</t>
  </si>
  <si>
    <t>EVALUACION</t>
  </si>
  <si>
    <t>OBSERVACIONES CONTROL INTERNO SEGUNDO SEMESTRE DE 2022</t>
  </si>
  <si>
    <t>Con corte al segundo semestre de 2022, el proceso No adjuntan evidencias de la aplicación del control (informes de supervisión), en donde mensualmente realiza seguimiento al cumplimiento de la obligación general del contratista frente a la actualización de los protocolos, guías y demás información requerida</t>
  </si>
  <si>
    <t>Con corte al segundo semestre de 2022 , El Líder del proceso   adjunta como evidencia  los  siguiente soportes: Relación de indicadores asociados al proceso
Reporte de indicadores en Daruma conforme a las fuentes de información, lo cual permite evidenciar que los indicadores fueron reportados y analizados dentro del la periodicidad establecida.</t>
  </si>
  <si>
    <t>Con corte al segundo semestre de 2022, el supervisor de los contratos o No adjuntan evidencias de la aplicación del control (informes de supervisión), en donde mensualmente realiza seguimiento al cumplimiento de la obligación general del contratista frente a la actualización de los protocolos, guías y demás información requerida</t>
  </si>
  <si>
    <t xml:space="preserve">Con corte al segundo semestre de 2022 , El Líder del proceso   adjunta como evidencia  los  siguiente soportes: Relación de indicadores asociados al proceso
Reporte de indicadores en Daruma conforme a las fuentes de información, lo cual permite evidenciar que los indicadores fueron reportados y analizados dentro del la periodicidad establecida.
El control generado es efectivo, para evitar la materialización del riesgo, sin embargo deben fortalecer y diseñar de acuerdo a la ultima metodología del DAFP
</t>
  </si>
  <si>
    <t>Con corte al segundo semestre de 2022, el responsable del control , adjunta  como soporte de evidencia:  Formato  OACI-F-11 Inventario de Presentación de Informes a los Entes Externos de Obligatorio Cumplimiento,  lo que permite observar que el  profesional Universitario identifica previamente la información relevante y pertinente referente a:  informes periódicos, Requerimientos de órganos de control, con el objeto de consolidarla en el inventario correspondiente.
El control   esta bien definido, cuenta con un responsable de su ejecución, tiene una periodicidad y establece como y que evidencias soportan el control.
Se evidencia que la aplicación del control es efectiva y contribuye a la mitigación del riesgo, se recomienda continuar con la implementación del control.</t>
  </si>
  <si>
    <t>Con corte al segundo semestre de 2022, el responsable del control , adjunta  como soporte de evidencia:  Formato  OACI-F-11 Inventario de Presentación de Informes a los Entes Externos de Obligatorio Cumplimiento,  lo que permite observar que el  profesional Universitario  realiza seguimiento al cumplimiento de la oportuna entrega de los informes a entes externos en cumplimiento del procedimiento OACI-PR-08 Rendición de Informes a Entes Externos
El control   esta bien definido, cuenta con un responsable de su ejecución, tiene una periodicidad y establece como y que evidencias soportan el control.
Se evidencia que la aplicación del control es efectiva y contribuye a la mitigación del riesgo.</t>
  </si>
  <si>
    <t xml:space="preserve">Informe mensual de actividades por cada Contratista y certificación de cumplimiento de actividades contractuales emitida por el apoyo a la interventoría, Acta de Compromisos (cuando se evidencian hallazgos en el seguimiento), Listas de Chequeo INT-F-10, INT-F-06; INT-F-07; INT-F-14 </t>
  </si>
  <si>
    <t>El tesorero diaria y mensualmente verifica los movimientos de egresos e ingresos y establece la depuración de las partidas conciliatorias de acuerdo a lo establecido en el procedimiento AF-PR-37 Conciliación diaria y mensual de bancos mediante el formato AF-F-03 Libro de bancos y el Formato AF-F-04 Libro de conciliaciones</t>
  </si>
  <si>
    <t>Menor</t>
  </si>
  <si>
    <t xml:space="preserve"> formato AF-F-20 Estado de Tesorería</t>
  </si>
  <si>
    <t>formato AF-F-03 Libro de bancos y el Formato AF-F-04 Libro de conciliaciones</t>
  </si>
  <si>
    <t>Resolución   470 de 2022
Formato AF-F-21</t>
  </si>
  <si>
    <t>Formato AF-F-19 Planeación de necesidades</t>
  </si>
  <si>
    <t>Posibilidad de sanciones por incorrecta medición posterior reveleda en estados financieros relacionada con los activos y pasivos de la entidad</t>
  </si>
  <si>
    <t>Actas de reunión</t>
  </si>
  <si>
    <t>Para el segundo semestre de 2022; El profesional de TI y Técnico de TI  , adjunta   evidencias formatos S-F-06 «Hojas de vida de computo y comunicaciones», S-F-23 Formato «inventario servidores virtuales»,  formato evidencia S-F-48
El control  es adecuado, esta bien definido, cuenta con un responsable de su ejecución, tiene una periodicidad y establece como y que evidencias soportan el control.
Se evidencia que la aplicación del control es efectiva y contribuye a la mitigación del riesgo</t>
  </si>
  <si>
    <t>Con corte al segundo semestre de 2022; El Asesor de Desarrollo de Servicios y el profesional de TI  , adjunta   evidencias Contratos de soporte y Contratos de compra, Informes de supervisión que permite observar la adecuada supervisión a los contratos firmados
El control  es adecuado, esta bien definido, cuenta con un responsable de su ejecución, tiene una periodicidad y establece como y que evidencias soportan el control.
Se evidencia que la aplicación del control es efectiva y contribuye a la mitigación del riesgo</t>
  </si>
  <si>
    <t xml:space="preserve">Con corte al segundo semestre de 2022  el responsable de  cada activo fijo, adjunta  evidencias del  Informe Mensual de Registro de Activos Fijos a Contabilidad con corte a junio de 2022,  Formato A-F-02 «Registro de activos fijos» y  soportes del Comprobantes de Egreso e Ingreso.
El control  es adecuado, esta bien definido, cuenta con un responsable de su ejecución, tiene una periodicidad y establece como y que evidencias soportan el control.
</t>
  </si>
  <si>
    <t>Con corte al segundo semestre de 2022,  el área de almacén adjunta  evidencias del Formato A-F-02 «Registro de activos fijos» 
El control  es adecuado, esta bien definido, cuenta con un responsable de su ejecución, tiene una periodicidad y establece el como y que evidencias soportan el control.</t>
  </si>
  <si>
    <t>Para el segundo semestre de 2022 El área de almacén  adjunta pantallazo de interface, como evidencia de la aplicación del control.
El control  es adecuado, esta bien definido, cuenta con un responsable de su ejecución, tiene una periodicidad y establece como y que evidencias soportan el control.</t>
  </si>
  <si>
    <t>Con corte al segundo semestre de 2022 El líder de Biomédica  realiza medición del Indicador 549,   de acuerdo a su periodicidad lo cual  permite evidenciar la aplicación adecuada del control.
El control  es adecuado, esta bien definido, cuenta con un responsable de su ejecución, tiene una periodicidad y establece como y que evidencias soportan el control.
Se evidencia que la aplicación del control es efectiva y contribuye a la mitigación del riesgo</t>
  </si>
  <si>
    <t>No oportunidad en el reporte  de la información.
'Fallas en los sistemas de información frente al cumplimiento de los requisitos de las plataformas de reporte.</t>
  </si>
  <si>
    <t>Posibilidad de sanciones debido al   reporte extemporáneo de información legal a entes de inspección vigilancia y control frente a Resolución 408 de 2018 (indicadores 2-Pamec y 10-Circular Única), Resolución 256 de 2016 y Decreto 2193 tabla de calidad</t>
  </si>
  <si>
    <t>Realizar seguimiento al reporte de Información legal priorizada a las plataformas  por los entes de inspección, vigilancia y control,  Resolución 408 de 2018 (indicadores 2 y 10), Resolución 256 de 2016 y Decreto 2193 tabla de calidad</t>
  </si>
  <si>
    <t>Profesional universitario calidad
Líder responsable reporte información
Líder Unidad de Análisis Estadística</t>
  </si>
  <si>
    <t>Según fuente de información:
Número de reportes aplicables a Desarrollo de Servicios realizados en el periodo / Total reportes aplicables a Desarrollo de Servicios en el periodo x 100</t>
  </si>
  <si>
    <t xml:space="preserve">     El riesgo afecta la imagen de  la entidad con efecto publicitario sostenido a nivel de sector administrativo, nivel departamental o municipal</t>
  </si>
  <si>
    <t>Informes trimestrales de seguimiento a POA´s
Actas de reunión de compromisos generados, cuando aplique
Informe Anual seguimiento Plan de Desarrollo
Formatos OADS-F-35 Matriz de seguimiento indicadores plan de Desarrollo</t>
  </si>
  <si>
    <r>
      <t xml:space="preserve">Con corte al segundo semestre de 2022, El coordinador de Gestión Académica,   adjunta como evidencia los  formatos GAC-F-11 «Lista chequeo de convenios» y GAC-F-02 «lista de chequeo- verificación de      pólizas de convenios docencia servicio»  diligenciados, así como también  el listado de convenios con corte a diciembre.  El aporte de estos documentos, evidencia el seguimiento que se realiza semestralmente, al cumplimiento de requisitos de todos y cada uno de  los convenios suscritos. 
</t>
    </r>
    <r>
      <rPr>
        <sz val="10"/>
        <color rgb="FFFF0000"/>
        <rFont val="Tahoma"/>
        <family val="2"/>
      </rPr>
      <t xml:space="preserve">Sin embargo están utilizando el formato  AC-F-11 «Lista chequeo de convenios versión 00, y a la fecha se en cuenta en versión 1, adicionalmente  se recomienda actualizar la documentación incluyendo al nombre institucional la palabra  «Universitario» 
Los controles establecidos, se encuentran bien definidos, cuentan con periodicidad y responsable de su ejecución siendo parcialmente efectivos  teniendo en cuenta que los soportes de evidencias se presentan en formatos desactualizados </t>
    </r>
  </si>
  <si>
    <t xml:space="preserve">La profesional de nómina adjunta evidencias  correspondientes al segundo semestre de 2022, los soportes presentados son: TH-F-17 ««control de Autorizaciones de Libranzas y Créditos» TH-F-17  debidamente diligenciado, correspondiente a los meses de julio a septiembre, quedando pendientes de evidencia los meses de octubre a diciembre, adema se anexa la Nómina mensual Individual del personal con descuento por libranzas.
El control  es adecuado, esta bien definido, cuenta con un responsable de su ejecución, tiene una periodicidad y establece como y que evidencias lo soportan.
</t>
  </si>
  <si>
    <t>La persona delegada en Talento Humano solicita el  diligenciamiento del formato TH-F-71 compromiso de Inducción y reinducción,  cada vez que ingrese una persona a laborar en la entidad</t>
  </si>
  <si>
    <t>La persona delegada en Talento Humano adjunta  formato TH-F-71  «PROCESO DE INDUCCIÓN Y RE-INDUCCIÓN ACTA DE COMPROMISO»  debidamente diligenciado por las personas que ingresaron a laborar en la entidad durante el segundo semestre  de 2022.
Se evidencia cumplimiento en la actividad lo que demuestra la efectividad del control</t>
  </si>
  <si>
    <t>Con corte al primer segundo de 2022; El líder de procesos, adjunta evidencias de las alertas generadas mensualmente a los procesos y de los informes presentados a las diferentes subdirecciones y oficinas asesoras de los meses de abril a julio,  lo que demuestra la realización del seguimiento mensual al estado de documentos.
El control  es adecuado, esta  definido, cuenta con un responsable de su ejecución, tiene una periodicidad y establece como y que evidencias soportan el control.
Se evidencia que la aplicación del control es efectiva y contribuye a la mitigación del riesgo</t>
  </si>
  <si>
    <t>Con corte al primer semestre de 2022 ,El coordinador de Gestión Académica adjunta   informe trimestral de supervisión a los syllabus de rotación, planes de actividades y actas de comités de docencia-servicio Institucional e Interinstitucional;  lo que permite observar que se realiza una adecuada supervisión del personal en entrenamiento.
El control  es adecuado, esta bien definido, cuenta con un responsable de su ejecución, tiene una periodicidad y establece como y que evidencias soportan el control.
Se evidencia que la aplicación del control es efectiva y contribuye a la mitigación del riesgo</t>
  </si>
  <si>
    <t xml:space="preserve">en corte al segundo semestre de 2022 El líder de Biomédica  reporta evidencias acorde con lo solicitado, lo cual  permite evidenciar la aplicación adecuada del control.
El control  es adecuado, esta bien definido, cuenta con un responsable de su ejecución, tiene una periodicidad y establece como y que evidencias soportan el control.
Se evidencia que la aplicación del control es efectiva y contribuye a la mitigación del riesgo
</t>
  </si>
  <si>
    <t>OBSERVACIONES CONTROL INTERNO SEMESTRE  DE 2022</t>
  </si>
  <si>
    <r>
      <t xml:space="preserve">Como evidencia de la ejecución del control se adjuntaron Formatos C-F-27 Estudio previo de conveniencia y oportunidad - Prestación de servicios y C-F- 28 Estudio previo de conveniencia y oportunidad - Requerimientos, subasta inversa o convocatoria pública, los cuales son verificados por los supervisores de contratos con el fin de garantizar que cumplan con los requisitos establecidos en el Manual de Contratación (Resolución 173 de 2020).
</t>
    </r>
    <r>
      <rPr>
        <b/>
        <sz val="10"/>
        <color theme="1"/>
        <rFont val="Tahoma"/>
        <family val="2"/>
      </rPr>
      <t>Se evidencia que la aplicación del Control es efectiva y contribuye con la mitigación del riesgo, o debe ser continuamente aplicado y fortalecido según se requiera.</t>
    </r>
  </si>
  <si>
    <t>El técnico de contratación según necesidad realiza seguimiento a la firma de los contratos de acuerdo a lo estableció en el manual de contratación C-M-00 a través de  correos electrónicos</t>
  </si>
  <si>
    <r>
      <t xml:space="preserve">En los casos que se ha requerido durante el periodo en seguimiento, el Técnico de contratación envía solicitud de firma de contratos a través de correo electrónico, los cuales se anexan mensualmente como evidencia.
</t>
    </r>
    <r>
      <rPr>
        <b/>
        <sz val="10"/>
        <color theme="1"/>
        <rFont val="Tahoma"/>
        <family val="2"/>
      </rPr>
      <t xml:space="preserve">En consecuencia no se pudo establecer la efectividad del control toda vez que la relación de contratos suscritos no permite establecer la oportunidad en el perfeccionamiento por lo tanto es necesario que se defina acorde con la normatividad vigente aplicable garantizando toda vez que el código C-M-00 fue deshabilitado su ejecución y seguimiento, </t>
    </r>
  </si>
  <si>
    <r>
      <t xml:space="preserve">El coordinador de cuentas medicas realizó cargue de información que alimenta el indicador 1340 Oportunidad en la respuesta a glosa inicial, a través del cual se estableció que se dio respuesta en termino a 62.275 facturas, dando cumplimiento en 100%, adicionalmente el proceso maneja Matriz de semaforización de glosas mediante Formato AM-F-05 y Respuesta a glosas y devoluciones  mediante formato AM-F-01, los cuales se verifican en el proceso por el volumen de información manejada, se anexan actas de comité de cartera realizadas en el cual se registra y socializa el estado de las glosas iniciales, sin embargo con ocasión al cierre financiero y presupuestal el informe trimestral esta en proceso de consolidación por parte del responsable.
Los controles establecidos, se encuentran bien definidos, cuentan con periodicidad y responsable de su ejecución siendo </t>
    </r>
    <r>
      <rPr>
        <b/>
        <sz val="10"/>
        <rFont val="Tahoma"/>
        <family val="2"/>
      </rPr>
      <t xml:space="preserve">efectivos </t>
    </r>
    <r>
      <rPr>
        <sz val="10"/>
        <rFont val="Tahoma"/>
        <family val="2"/>
      </rPr>
      <t>para mitigar la ocurrencia del riesgo identificado.</t>
    </r>
  </si>
  <si>
    <r>
      <t>El técnico de cuentas médicas realizó  a través del módulo Indicadores del software Daruma, cargue de información correspondiente al indicador con id 1341 Identificación de causales de glosa y codificación por conceptos según normatividad vigente, por centro de costo y por fecha de factura, a través del cual se muestra % de identificación y codificación de glosa frente al total glosado, el cual se encuentra en un 100%, adicionalmente el proceso responsable presenta a la alta dirección un informe trimestral con el seguimiento a la clasificación de glosa, el cual se pudo evidenciar a través de comité de cartera realizado.
Los controles establecidos, se encuentran bien definidos, cuentan con periodicidad y responsable de su ejecución siendo</t>
    </r>
    <r>
      <rPr>
        <b/>
        <sz val="10"/>
        <rFont val="Tahoma"/>
        <family val="2"/>
      </rPr>
      <t xml:space="preserve"> efectivos</t>
    </r>
    <r>
      <rPr>
        <sz val="10"/>
        <rFont val="Tahoma"/>
        <family val="2"/>
      </rPr>
      <t xml:space="preserve"> para mitigar la ocurrencia del riesgo identificado.
</t>
    </r>
  </si>
  <si>
    <r>
      <t xml:space="preserve">El responsable Coordinador de cuentas médicas, a través del módulo Daruma realizó cargue de información correspondiente al indicador 1347 Cuentas gestionadas devueltas acumuladas totales, mediante el cual se evidencio cumplimiento del 100%, con un valor gestionado de $ 36,972,374,592 correspondiente a un 91,6% , adicionalmente a través de matriz de devoluciones AM-F-04, realiza seguimiento a estas, así mismo a través de comité de cartera se presenta informe a la alta gerencia.
Los controles establecidos, se encuentran bien definidos, cuentan con periodicidad y responsable de su ejecución siendo </t>
    </r>
    <r>
      <rPr>
        <b/>
        <sz val="10"/>
        <color theme="1"/>
        <rFont val="Tahoma"/>
        <family val="2"/>
      </rPr>
      <t xml:space="preserve">efectivos </t>
    </r>
    <r>
      <rPr>
        <sz val="10"/>
        <color theme="1"/>
        <rFont val="Tahoma"/>
        <family val="2"/>
      </rPr>
      <t>para mitigar la ocurrencia del riesgo identificado.</t>
    </r>
  </si>
  <si>
    <t>Informe Trimestral relacionando análisis de casos, Remisión de Casos, AM-F-03 Matriz de Glosas</t>
  </si>
  <si>
    <r>
      <t xml:space="preserve">El coordinador de cuentas medicas y técnico  administrativo como responsables de la ejecución del control  con periodicidad mensual realiza seguimiento a las glosas sin acuerdo, sin embargo el informe trimestral con el análisis de casos no fue allegado como evidencia, teniendo en cuenta que se encuentra en elaboración en ocasión al cierre financiero.
Los controles establecidos, se encuentran bien definidos, cuentan con periodicidad y responsable de su ejecución siendo </t>
    </r>
    <r>
      <rPr>
        <b/>
        <sz val="10"/>
        <rFont val="Tahoma"/>
        <family val="2"/>
      </rPr>
      <t>parcialmente efectivos</t>
    </r>
    <r>
      <rPr>
        <sz val="10"/>
        <rFont val="Tahoma"/>
        <family val="2"/>
      </rPr>
      <t xml:space="preserve">  teniendo en cuenta que no se allego evidencia completa que permita establecer su efectividad.</t>
    </r>
  </si>
  <si>
    <r>
      <t xml:space="preserve">El profesional de cartera a través de formatos CAR-F-16 realiza seguimiento y trazabilidad a los pagares generados a través de formato CAR-F-17 Lista de chequeo seguimiento a cobro persuasivo, así mismo allega soportes de cobro del 50% de la facturación  radicada del periodo en seguimiento y cobros perjuicios a pagares, situación que demuestra la </t>
    </r>
    <r>
      <rPr>
        <b/>
        <sz val="10"/>
        <color theme="1"/>
        <rFont val="Tahoma"/>
        <family val="2"/>
      </rPr>
      <t>efectividad</t>
    </r>
    <r>
      <rPr>
        <sz val="10"/>
        <color theme="1"/>
        <rFont val="Tahoma"/>
        <family val="2"/>
      </rPr>
      <t xml:space="preserve"> del control, el cual se encuentra bien definido, tiene asignado responsable de su ejecución  y la periodicidad de su seguimiento. Es indispensable que el proceso en pro de la adherencia a los documentos del sistema de gestión de calidad relacionados con el proceso y que son evidencia de la ejecución de controles se manejen respetando el formato aprobado y cargado en Daruma para fines de garantizar que este sea efectivo en los términos establecidos.</t>
    </r>
  </si>
  <si>
    <t>Etapa Cobro perjudico</t>
  </si>
  <si>
    <r>
      <rPr>
        <b/>
        <sz val="10"/>
        <color theme="1"/>
        <rFont val="Tahoma"/>
        <family val="2"/>
      </rPr>
      <t>No se adjunto evidencia de la ejecución del control, situación que impidió verificar la efectividad del mismo,</t>
    </r>
    <r>
      <rPr>
        <sz val="10"/>
        <color theme="1"/>
        <rFont val="Tahoma"/>
        <family val="2"/>
      </rPr>
      <t xml:space="preserve"> razón por la cual es necesario que el responsable realice revisión desde s perspectiva de autocontrol y de ser necesario se ajuste de tal manera que no se materialice el riesgo identificado.</t>
    </r>
  </si>
  <si>
    <t>Etapa  Cobro jurídico</t>
  </si>
  <si>
    <t>El técnico de cartera realiza revisión mensual a la actualización de los archivos generados por auditoria de cuentas médicas a fin de registrar los valores aceptados después de la conciliación según lo establecido en el procedimiento CAR-PR-05 Registro en Cartera de Glosas y Devoluciones, a través del Formato CAR-F-15 Lista de Chequeo verificación a actas de conciliación de glosas, formato CAR-F-16 Lista de Chequeo  verificación y seguimiento a pagares, formato CA-F-14 Matriz General  de Cartera por Entidad</t>
  </si>
  <si>
    <t>La deficiente actualización de las cuentas por cobrar en el software, así como la  No utilización del mismo para llevar allí toda la información integrada a las demás áreas.
No migración en su totalidad de los estados de cartera en el sistema de información vs Contabilidad</t>
  </si>
  <si>
    <t>El técnico de cartera realiza revisión mensual a la actualización de los información generada por auditoria de cuentas médicas y auditoria mediante cruces periódicos con las áreas involucradas, resultado de la revisión que se reporta en el acta de conciliación</t>
  </si>
  <si>
    <t>Efectuar Conciliación mensual entre los procesos de contabilidad y cartera reportando trimestralmente mediante acta de conciliación</t>
  </si>
  <si>
    <t>Acta trimestral de Conciliación con contabilidad</t>
  </si>
  <si>
    <r>
      <t xml:space="preserve">El técnico de cartera realizo revisión mensual a través de conciliación con las áreas de cuentas medicas, contabilidad, cartera y facturación, con el fin de emitir estado de cartera depurado y actualizado, situación consolidada  a través de actas de conciliación trimestral de cartera allegadas.
Los controles establecidos, se encuentran bien definidos, cuentan con periodicidad y responsable de su ejecución siendo </t>
    </r>
    <r>
      <rPr>
        <b/>
        <sz val="10"/>
        <rFont val="Tahoma"/>
        <family val="2"/>
      </rPr>
      <t xml:space="preserve">efectivo </t>
    </r>
    <r>
      <rPr>
        <sz val="10"/>
        <rFont val="Tahoma"/>
        <family val="2"/>
      </rPr>
      <t>para mitigar la ocurrencia del riesgo identificado.
Sin embargo se recomienda al proceso responsable en pro de la adherencia a los documentos del sistema de gestión de calidad relacionados con el proceso y que son evidencia de la ejecución de controles se manejen respetando el formato aprobado y cargado en Daruma.</t>
    </r>
  </si>
  <si>
    <t xml:space="preserve">El profesional de Cartera realiza actualización diaria del Excel con los ingresos recibidos para mantener la cartera actualizada según lo establecido en el Procedimiento CAR-PR-08 Registro de Ingresos </t>
  </si>
  <si>
    <r>
      <t xml:space="preserve">Se evidencio la  aplicación de control por parte del responsable en los tiempos establecidos, evidenciados en actas trimestrales de conciliación entre áreas e informe 2193 presentado en las fechas establecidas.
El control establecido, se encuentra bien definido, cuentan con periodicidad y responsable de su ejecución siendo </t>
    </r>
    <r>
      <rPr>
        <b/>
        <sz val="10"/>
        <rFont val="Tahoma"/>
        <family val="2"/>
      </rPr>
      <t>efectivo</t>
    </r>
    <r>
      <rPr>
        <sz val="10"/>
        <rFont val="Tahoma"/>
        <family val="2"/>
      </rPr>
      <t xml:space="preserve"> para mitigar la ocurrencia del riesgo identificado.</t>
    </r>
  </si>
  <si>
    <t>Sin Documento</t>
  </si>
  <si>
    <r>
      <t>El líder de cartera adjunto como evidencia de la ejecución del control formulario de radicación de acreencias presentadas oportunamente ante Comfamiliar, Convida, Coomeva y Medimas, dando cumplimiento a lo establecido.
El control establecido, se encuentra bien definido, cuentan con periodicidad y responsable de su ejecución siendo</t>
    </r>
    <r>
      <rPr>
        <b/>
        <sz val="10"/>
        <color theme="1"/>
        <rFont val="Tahoma"/>
        <family val="2"/>
      </rPr>
      <t xml:space="preserve"> efectivo</t>
    </r>
    <r>
      <rPr>
        <sz val="10"/>
        <color theme="1"/>
        <rFont val="Tahoma"/>
        <family val="2"/>
      </rPr>
      <t xml:space="preserve"> para mitigar la ocurrencia del riesgo identificado.</t>
    </r>
  </si>
  <si>
    <t xml:space="preserve">El técnico de autorizaciones de urgencias emite y realiza el seguimiento al Anexo técnico 2 generado por servinte para recibir la autorización del servicio por parte de la ERP  según lo establecido en el Procedimiento F-PR-12 Autorización de Atención Inicial de Urgencias, y al Anexo técnico 3 según el procedimiento  F-PR-14 Autorización de Servicios Posteriores a la Urgencia </t>
  </si>
  <si>
    <t>Anexo Técnico No.2
Anexo Técnico No. 3
3 envíos electrónicos cuando corresponda
Drive
cuentas soportadas y debidamente auditadas.
 INDICADORES:  1508 / 1541</t>
  </si>
  <si>
    <t>Garantizar el reporte según normatividad vigente de la atención de los pacientes que ingresan a la institución para prestación de servicios de salud</t>
  </si>
  <si>
    <t>Profesional Universitario Líder de Autorizaciones</t>
  </si>
  <si>
    <t>Coordinador Facturación</t>
  </si>
  <si>
    <r>
      <t xml:space="preserve">El control definido se esta ejecutando en formato F-F-17 CONTROL DE EVIDENCIAS POR FACTURA REVISADA, mediante el cual se revisan las facturas enviadas previamente, por cada profesional encargado de auditarlas. 
El control establecido, se encuentra bien definido, cuentan con periodicidad y responsable de su ejecución siendo </t>
    </r>
    <r>
      <rPr>
        <b/>
        <sz val="10"/>
        <rFont val="Tahoma"/>
        <family val="2"/>
      </rPr>
      <t>efectivo</t>
    </r>
    <r>
      <rPr>
        <sz val="10"/>
        <rFont val="Tahoma"/>
        <family val="2"/>
      </rPr>
      <t xml:space="preserve"> para mitigar la ocurrencia del riesgo identificado.</t>
    </r>
  </si>
  <si>
    <t>Acta de conciliación con cartera
Acta Comité cartera
Pantallazo correos electrónicos de requerimiento</t>
  </si>
  <si>
    <r>
      <t xml:space="preserve">El profesional de facturación mensualmente realiza requerimientos de facturación en estado AP, en cumplimiento al procedimiento F-PR-01, situación soportada a través de actas de comité de cartera y correos electrónicos generados.
El control establecido, se encuentra bien definido, cuentan con periodicidad y responsable de su ejecución siendo </t>
    </r>
    <r>
      <rPr>
        <b/>
        <sz val="10"/>
        <rFont val="Tahoma"/>
        <family val="2"/>
      </rPr>
      <t>efectivo</t>
    </r>
    <r>
      <rPr>
        <sz val="10"/>
        <rFont val="Tahoma"/>
        <family val="2"/>
      </rPr>
      <t xml:space="preserve"> para mitigar la ocurrencia del riesgo identificado.</t>
    </r>
  </si>
  <si>
    <r>
      <t xml:space="preserve">El responsable de la ejecución del control adjunto como evidencia, actas d comité de cartera, y soporte de reporte emitido desde el modulo Servinte de la facturación con estado envío.
El control establecido, se encuentra bien definido, cuentan con periodicidad y responsable de su ejecución siendo </t>
    </r>
    <r>
      <rPr>
        <b/>
        <sz val="10"/>
        <rFont val="Tahoma"/>
        <family val="2"/>
      </rPr>
      <t>efectivo</t>
    </r>
    <r>
      <rPr>
        <sz val="10"/>
        <rFont val="Tahoma"/>
        <family val="2"/>
      </rPr>
      <t xml:space="preserve"> para mitigar la ocurrencia del riesgo identificado.</t>
    </r>
  </si>
  <si>
    <t xml:space="preserve">El profesional especializado de facturación mensualmente valida y verifica información antes de generar la interface para enviar a contabilidad </t>
  </si>
  <si>
    <r>
      <t xml:space="preserve">Se allego pantallazo de verificación de inconsistencias en el cual se evidencia que no se presentaron, </t>
    </r>
    <r>
      <rPr>
        <b/>
        <sz val="10"/>
        <color theme="1"/>
        <rFont val="Tahoma"/>
        <family val="2"/>
      </rPr>
      <t>situación que demuestra la ejecución y efectividad de los controles establecidos</t>
    </r>
    <r>
      <rPr>
        <sz val="10"/>
        <color theme="1"/>
        <rFont val="Tahoma"/>
        <family val="2"/>
      </rPr>
      <t>. Se recomienda continuar con su aplicación en la periodicidad establecida minimizando así la posibilidad de ocurrencia del riesgo identificado</t>
    </r>
  </si>
  <si>
    <t>Coordinador Facturación
Coordinador de Cartera
Coordinador de Auditoria de Cuentas</t>
  </si>
  <si>
    <r>
      <t xml:space="preserve">En cumplimiento a los establecido en la Resolución de flujo de información al área contable se evidenciaron actas de conciliación a través de las cuales, se entrega la información a contabilidad, adicionalmente se encuentran las interfaces mensuales realizadas con el envió de información requerida, así como se allego herramienta establecida con el área de cuentas medicas para el fortalecimiento en el manejo y flujo de información, situación que demuestra la ejecución del control, siendo este </t>
    </r>
    <r>
      <rPr>
        <b/>
        <sz val="10"/>
        <color theme="1"/>
        <rFont val="Tahoma"/>
        <family val="2"/>
      </rPr>
      <t>efectivo</t>
    </r>
    <r>
      <rPr>
        <sz val="10"/>
        <color theme="1"/>
        <rFont val="Tahoma"/>
        <family val="2"/>
      </rPr>
      <t xml:space="preserve"> en la mitigación del riesgo identificado.</t>
    </r>
  </si>
  <si>
    <t>La oficina de correspondencia realiza la trazabilidad de recepción y distribución de documentos recepcionados en la oficina de correspondencia conforme a lo definido en los    Procedimientos GD-PR-07, GD-PR-08, GD-PR-09 para no incurrir en incumplimientos de términos de respuesta</t>
  </si>
  <si>
    <t>Informe mensual de correspondencia a jefe inmediato, formatos GD-F-02 Formato de registro y radicación de correspondencia recibida y GD-F-03 Formato de registro y radicación de correspondencia enviada,  plataforma de Compañía de mensajería</t>
  </si>
  <si>
    <r>
      <t xml:space="preserve">Dentro de los documentos aportados como evidencias para el segundo semestre de 2022, El líder del proceso no adjunto el formato GD-F-02 «Formato registro y radicación correspondencia recibida.    el formato </t>
    </r>
    <r>
      <rPr>
        <sz val="10"/>
        <color rgb="FFFF0000"/>
        <rFont val="Tahoma"/>
        <family val="2"/>
      </rPr>
      <t>GD</t>
    </r>
    <r>
      <rPr>
        <sz val="10"/>
        <rFont val="Tahoma"/>
        <family val="2"/>
      </rPr>
      <t>-</t>
    </r>
    <r>
      <rPr>
        <sz val="10"/>
        <color rgb="FFFF0000"/>
        <rFont val="Tahoma"/>
        <family val="2"/>
      </rPr>
      <t>F-03 «Formato registro y radicación de correspondencia enviada»,  está diligenciando en una versión diferente a la que está vigente en el software Daruma</t>
    </r>
    <r>
      <rPr>
        <sz val="10"/>
        <rFont val="Tahoma"/>
        <family val="2"/>
      </rPr>
      <t xml:space="preserve">.
</t>
    </r>
    <r>
      <rPr>
        <sz val="10"/>
        <color rgb="FFFF0000"/>
        <rFont val="Tahoma"/>
        <family val="2"/>
      </rPr>
      <t>No se adjunto evidencia de la ejecución del control, situación que impidió verificar la efectividad del mismo, razón por la cual es necesario que el responsable realice revisión desde s perspectiva de autocontrol y de ser necesario se ajuste de tal manera que no se materialice el riesgo identificado</t>
    </r>
  </si>
  <si>
    <t>El grupo de gestión financiera mensualmente verifica presupuestal, contable y tesoralmente la ejecución y cumplimiento de la caja menor de acuerdo a lo establecido en el procedimiento AF-PR-21 y en la Resolución 470 de 2022 de   caja menor</t>
  </si>
  <si>
    <r>
      <t xml:space="preserve">A través de revisión física se evidenció la implementación del control según lo dispuesto en el procedimiento AF-PR-43, medinate adherencia al formato AF-F-21 y ajuste a la Resolución de caja menor de la vigencia 2022,  de acuerdo a la normatividad incluyendo prohibiciones e implementación de libro de control, por tal motivo se evidencia que el control es </t>
    </r>
    <r>
      <rPr>
        <b/>
        <sz val="10"/>
        <rFont val="Tahoma"/>
        <family val="2"/>
      </rPr>
      <t>efectivo</t>
    </r>
    <r>
      <rPr>
        <sz val="10"/>
        <rFont val="Tahoma"/>
        <family val="2"/>
      </rPr>
      <t>, se encuentra bien definido se revisa permanentemente y permite mitigar la ocurrencia del riesgo identificado</t>
    </r>
  </si>
  <si>
    <r>
      <t xml:space="preserve">El tesorero realiza arqueos diarios los cuales se evidencian a través de formato AF-F-01 Arqueo de caja aplicados tanto a caja general como a cajas de facturación, según lo establecido en el procedimiento. Por tal motivo se evidencia que el control es </t>
    </r>
    <r>
      <rPr>
        <b/>
        <sz val="10"/>
        <rFont val="Tahoma"/>
        <family val="2"/>
      </rPr>
      <t>efectivo</t>
    </r>
    <r>
      <rPr>
        <sz val="10"/>
        <rFont val="Tahoma"/>
        <family val="2"/>
      </rPr>
      <t>, se encuentra bien definido se revisa permanentemente y permite mitigar la ocurrencia del riesgo identificado</t>
    </r>
  </si>
  <si>
    <r>
      <t xml:space="preserve">El tesorero realiza arqueos diarios los cuales se evidencian a través de formato AF-F-05 AF-F-06 como soporte del recaudo de caja, según lo establecido en el procedimiento. Por tal motivo se evidencia que el control es </t>
    </r>
    <r>
      <rPr>
        <b/>
        <sz val="10"/>
        <rFont val="Tahoma"/>
        <family val="2"/>
      </rPr>
      <t>efectivo</t>
    </r>
    <r>
      <rPr>
        <sz val="10"/>
        <rFont val="Tahoma"/>
        <family val="2"/>
      </rPr>
      <t>, se encuentra  definido se revisa permanentemente y permite mitigar la ocurrencia del riesgo identificado</t>
    </r>
  </si>
  <si>
    <r>
      <t xml:space="preserve">El Tesorero de manera diaria y mensual realiza seguimiento a la conciliación de los movimientos bancarios a través de formato AF-F-03 y AF-F-04 teniendo en cuenta lo establecido en el procedimiento AF-PR-37, soportes allegados con extractos bancarios para su verificación.
Por tal motivo se evidencia que el control es </t>
    </r>
    <r>
      <rPr>
        <b/>
        <sz val="10"/>
        <rFont val="Tahoma"/>
        <family val="2"/>
      </rPr>
      <t>efectivo</t>
    </r>
    <r>
      <rPr>
        <sz val="10"/>
        <rFont val="Tahoma"/>
        <family val="2"/>
      </rPr>
      <t>, se encuentra bien definido se revisa permanentemente y permite mitigar la ocurrencia del riesgo identificado</t>
    </r>
  </si>
  <si>
    <t>El tesorero mensualmente realiza el movimiento de las transacciones financieras por entidad bancaria de acuerdo al procedimiento AF-PR-10 Informes de Estado de Tesorería mediante el formato AF-F-20 Estado de Tesorería</t>
  </si>
  <si>
    <r>
      <t xml:space="preserve">A través de formato AF-F-20 Estado de Tesorería, se estableció control para el seguimiento a los movimientos de bancos por entidad bancaria, con el fin controlar las transacciones realizadas en pro de una adecuada presentación de informes a entes de control. Teniendo en cuenta que este es un control permanente es necesario que se revise desde el enfoque de autocontrol de manera continua generando de ser necesario los ajustes pertinentes, con la evidencia allegada se soporta la implementación del control en el proceso siendo </t>
    </r>
    <r>
      <rPr>
        <b/>
        <sz val="10"/>
        <rFont val="Tahoma"/>
        <family val="2"/>
      </rPr>
      <t>efectivo</t>
    </r>
    <r>
      <rPr>
        <sz val="10"/>
        <rFont val="Tahoma"/>
        <family val="2"/>
      </rPr>
      <t xml:space="preserve"> para disminuir la posibilidad de ocurrencia del riesgo identificado</t>
    </r>
  </si>
  <si>
    <t>El coordinador financiero según lo definido en cronograma de planeación presupuestal, realiza mesas de trabajo con los líderes de proceso y la subgerencia respectiva a fin de asegurar que lo planeado por cada uno, quede incluido en el presupuesto institucional, de acuerdo a lo establecido en la circular de planeación presupuestal emitida en cada vigencia, quedando como evidencia las actas de reunión en formato CA-F-18</t>
  </si>
  <si>
    <t>El coordinador financiero una vez al año consolida las necesidades de la institución emitidas por cada proceso y subgerencia de acuerdo a lo establecido en el procedimiento AF-PR-01 Elaboración de presupuesto de ingresos y gastos a través del formato AF-F-19 Planeación de necesidades</t>
  </si>
  <si>
    <t xml:space="preserve">El contador junto con las áreas involucradas Verifican periódicamente el Manual de políticas contables  adoptado por la ESE, así como procedimientos asociados al proceso contable a fin de identificar si requieren actualización y socializarlos en los casos a que haya lugar verificando el cumplimiento de la política contable quedando como evidencia acta de reunión  </t>
  </si>
  <si>
    <t>Los integrantes del comité sostenibilidad A través de sesiones de comité hacen seguimiento a los puntos que requieren de un control especial frente a la verificación de cumplimiento de políticas contables, quedado como evidencia actas de comité</t>
  </si>
  <si>
    <t>Actas de comité de sostenibilidad</t>
  </si>
  <si>
    <t>El contador de la institución  periódicamente realiza conciliación con las áreas productoras de información financiera insumo para la elaboración de los estados financieros,  a fin de establecer la correcta identificación, clasificación, medición y registro de las operaciones contables, dejando como evidencia actas de consoliciación</t>
  </si>
  <si>
    <r>
      <t xml:space="preserve">Se adjuntó evidencia de la ejecución del control a través de actas de conciliación entre áreas, dentro de las que se encuentran, acta deterioro de cartera, conciliación deudores, conciliación ingresos facturados, bancos, revisión pagares, ingresos reconocidos, evidenciando que periódicamente las áreas que tienen información con el área contable realizan revisiones y conciliaciones permitiendo mantener una depuración permanente. Por tal motivo se evidencia que </t>
    </r>
    <r>
      <rPr>
        <b/>
        <sz val="10"/>
        <color theme="1"/>
        <rFont val="Tahoma"/>
        <family val="2"/>
      </rPr>
      <t>el control es efectivo</t>
    </r>
    <r>
      <rPr>
        <sz val="10"/>
        <color theme="1"/>
        <rFont val="Tahoma"/>
        <family val="2"/>
      </rPr>
      <t>, se encuentra bien definido se revisa permanentemente y permite mitigar la ocurrencia del riesgo identificado</t>
    </r>
  </si>
  <si>
    <t>El contador junto con las áreas involucradas en el proceso trimestralmente verifican la información reportada  y realizaran  conciliaciones relacionadas con deterioro de cartera, provisiones, depreciaciones de activos fijos  y bajas en cuentas, de acuerdo a lo establecido en la resolución 048 de 2021 del flujo de la información financiera, dejando como evidencia las certificaciones y actas de conciliación</t>
  </si>
  <si>
    <r>
      <t>Se evidencia a través de Estados financieros publicados en pagina web y ante CGN ejecución del control, encontrándose bien definido con responsable y periodicidad. Por tal motivo se evidencia que</t>
    </r>
    <r>
      <rPr>
        <b/>
        <sz val="10"/>
        <color theme="1"/>
        <rFont val="Tahoma"/>
        <family val="2"/>
      </rPr>
      <t xml:space="preserve"> el control es efectivo</t>
    </r>
    <r>
      <rPr>
        <sz val="10"/>
        <color theme="1"/>
        <rFont val="Tahoma"/>
        <family val="2"/>
      </rPr>
      <t>, se encuentra bien definido se revisa permanentemente y permite mitigar la ocurrencia del riesgo identificado</t>
    </r>
  </si>
  <si>
    <r>
      <t>Con corte al primer semestre de 2022  El líder de mantenimiento adjunta  muestra de evidencias del Formato reporte de mantenimiento MAN-F-17, lista de chequeo mantenimiento preventivo  MAN-F-10, hoja de vida equipo MAN-F-14, «bitácora reporte de mantenimiento» MAN-F-19, (</t>
    </r>
    <r>
      <rPr>
        <sz val="10"/>
        <color rgb="FFFF0000"/>
        <rFont val="Tahoma"/>
        <family val="2"/>
      </rPr>
      <t>este formato MAN-F-19, se esta diligenciando en formato desactualizado)</t>
    </r>
    <r>
      <rPr>
        <sz val="10"/>
        <color theme="1"/>
        <rFont val="Tahoma"/>
        <family val="2"/>
      </rPr>
      <t xml:space="preserve">  De otra parte no se evidencia  informe seguimiento semestral sobre ejecución del plan de mantenimiento hospitalario, correspondiente al segundo semestre de 2022,  por tanto no se puede  medir completamente la implementación del control
Los controles establecidos, se encuentran bien definidos, cuentan con periodicidad y responsable de su ejecución </t>
    </r>
    <r>
      <rPr>
        <b/>
        <sz val="10"/>
        <color theme="1"/>
        <rFont val="Tahoma"/>
        <family val="2"/>
      </rPr>
      <t xml:space="preserve">siendo parcialmente efectivos </t>
    </r>
    <r>
      <rPr>
        <sz val="10"/>
        <color theme="1"/>
        <rFont val="Tahoma"/>
        <family val="2"/>
      </rPr>
      <t xml:space="preserve"> teniendo en cuenta que las evidencias  apostadas  no corresponden a los formatos establecidos , adicionalmente es indispensable que el proceso en pro de la adherencia a los documentos del sistema de gestión de calidad relacionados con el proceso y que son evidencia de la ejecución de controles se manejen respetando el formato aprobado y cargado en Daruma para fines de garantizar que este sea efectivo en los términos establecidos.</t>
    </r>
  </si>
  <si>
    <r>
      <t xml:space="preserve">Con corte al primer semestre de 2022  El líder de mantenimiento adjunta  muestra de evidencias Formatos MAN-F-22 «Reporte de solicitudes de actividades de mantenimiento correctivos y asistenciales» </t>
    </r>
    <r>
      <rPr>
        <sz val="10"/>
        <color rgb="FFFF0000"/>
        <rFont val="Tahoma"/>
        <family val="2"/>
      </rPr>
      <t>(este documento se está diligenciando en una versión desactualizada)</t>
    </r>
    <r>
      <rPr>
        <sz val="10"/>
        <color theme="1"/>
        <rFont val="Tahoma"/>
        <family val="2"/>
      </rPr>
      <t>, se aporta pantallazo de indicadores, loa cuales se verifica y ingresando al software Daruma , modulo «INDICADORES»
Los controles establecidos, se encuentran bien definidos, cuentan con periodicidad y responsable de su ejecución s</t>
    </r>
    <r>
      <rPr>
        <b/>
        <sz val="10"/>
        <color theme="1"/>
        <rFont val="Tahoma"/>
        <family val="2"/>
      </rPr>
      <t>iendo parcialmente efectivos</t>
    </r>
    <r>
      <rPr>
        <sz val="10"/>
        <color theme="1"/>
        <rFont val="Tahoma"/>
        <family val="2"/>
      </rPr>
      <t xml:space="preserve">  teniendo en cuenta que las evidencias aportadas no corresponden a los formatos establecidos , adicionalmente es indispensable que el proceso en pro de la adherencia a los documentos del sistema de gestión de calidad relacionados con el proceso y que son evidencia de la ejecución de controles se manejen respetando el formato aprobado y cargado en Daruma para fines de garantizar que este sea efectivo en los términos establecidos.</t>
    </r>
  </si>
  <si>
    <t>Con corte al segundo semestre de 2022 El líder de Servicios de apoyo y los apoyos administrativos, adjunta evidencias Informe mensual de actividades por cada Contratista (alimentación, seguridad, aseo y lavandería)   de acuerdo con los formatos  INT-F-06; INT-F-07; INT-F10; INT-F-14;documentos que permite evidenciar la aplicación del control.
El control  es adecuado, esta bien definido, cuenta con un responsable de su ejecución, tiene una periodicidad y establece como y que evidencias soportan el control.
Se evidencia que la aplicación del control es efectiva y contribuye a la mitigación del riesgo</t>
  </si>
  <si>
    <t>El líder de Servicios de apoyo para el segundo semestre de 2022, realiza medición de los indicadores de acuerdo a su periodicidad lo que permite evidenciar la aplicación adecuada del control.
El control  es adecuado, esta bien definido, cuenta con un responsable de su ejecución, tiene una periodicidad y establece como y que evidencias soportan el control. Se realiza verificación en el software Daruma, identificando el cargue de los indicadores</t>
  </si>
  <si>
    <r>
      <t xml:space="preserve">Para el segundo semestre de 2022, el líder del  subproceso de comunicaciones y medios aporta  pantallazos de evidencias  de publicación en medios de comunicación. No adjuntan evidencias   formato CO-F-07 «comunicado de prensa»
El control  es adecuado, esta bien definido, cuenta con un responsable de su ejecución, tiene una periodicidad y establece como y que evidencias soportan el control. sin embargo </t>
    </r>
    <r>
      <rPr>
        <sz val="10"/>
        <color rgb="FFFF0000"/>
        <rFont val="Tahoma"/>
        <family val="2"/>
      </rPr>
      <t xml:space="preserve">Las evidencias aportadas no permiten establecer la efectividad del control  </t>
    </r>
    <r>
      <rPr>
        <sz val="10"/>
        <rFont val="Tahoma"/>
        <family val="2"/>
      </rPr>
      <t xml:space="preserve">
</t>
    </r>
  </si>
  <si>
    <t>Para el segundo semestre de 2022, el subproceso de comunicaciones y medios, No se adjunto evidencia de la ejecución del control, situación que impidió verificar la efectividad del mismo, razón por la cual es necesario que el responsable realice revisión desde su perspectiva de autocontrol permanentemente y de ser necesario ajuste de tal manera que no se materialice el riesgo identificado</t>
  </si>
  <si>
    <t>Pasividad de detrimento patrimonial, procesos disciplinarios, no  oportunidad en la prestación del servicio por un inadecuado manejo de los inventarios</t>
  </si>
  <si>
    <r>
      <rPr>
        <sz val="10"/>
        <color rgb="FFFF0000"/>
        <rFont val="Tahoma"/>
        <family val="2"/>
      </rPr>
      <t xml:space="preserve">Para el segundo semestre de 2022 El área de almacén no  adjunta evidencia para este control </t>
    </r>
    <r>
      <rPr>
        <sz val="10"/>
        <color theme="1"/>
        <rFont val="Tahoma"/>
        <family val="2"/>
      </rPr>
      <t xml:space="preserve">
</t>
    </r>
  </si>
  <si>
    <t>Para el segundo semestre de 2022, El líder de Biomédica aporta como evidencias del control: TH-F-15 «Asistencia de colaboradores a capacitación y/o inducción», cronograma de capacitación, reporte de mantenimiento, plan de formación continua y contenido temático de capacitación.
El control  es adecuado, esta bien definido, cuenta con un responsable de su ejecución, tiene una periodicidad y establece como y que evidencias soportan el control.
Se evidencia que la aplicación del control es efectiva y contribuye a la mitigación del riesgo
se recomienda el uso de los formatos establecidos en el control</t>
  </si>
  <si>
    <t xml:space="preserve">Con corte al segundo semestre de 2022, el proceso No adjuntan evidencias de la aplicación del control, (Relación de indicadores asociados al Proceso
Reporte de indicadores en Daruma conforme a las fuentes de información)
Sin embargo se consulta en el modulo de Indicadores de DARUMA, y se evidencian 9 indicadores asociados al proceso,0bservando que los indicadores con ID 1707 y 1738 no cuentan con reporte a corte de diciembre de 2022 
</t>
  </si>
  <si>
    <t>El profesional de procesos y procedimientos de la  oficina de calidad mensualmente envía por correo electrónico el estado de los documentos del proceso a través del listado maestro a documentos</t>
  </si>
  <si>
    <r>
      <t xml:space="preserve">Con corte al segundo semestre de 2022, se evidencia que el profesional de procesos y procedimientos de la  oficina de calidad  mensualmente envía alertas al líder del proceso   mediante  correo electrónico informando  el estado de los documentos del proceso generando el listado maestro de documentos.
Se evidencia que la aplicación del control es efectiva y contribuye a la mitigación del riesgo.
</t>
    </r>
    <r>
      <rPr>
        <b/>
        <sz val="10"/>
        <color theme="1"/>
        <rFont val="Tahoma"/>
        <family val="2"/>
      </rPr>
      <t>PLAN DE ACCION</t>
    </r>
    <r>
      <rPr>
        <sz val="10"/>
        <color theme="1"/>
        <rFont val="Tahoma"/>
        <family val="2"/>
      </rPr>
      <t xml:space="preserve">
El líder de procesos y procedimientos mensualmente envía informe a la Subgerencia de servicios de Salud, en el cual se establecen las alertas  mediante correos electrónicos indicando el estado de la documentación</t>
    </r>
  </si>
  <si>
    <r>
      <t xml:space="preserve">Con corte al segundo semestre de 2022, el proceso No adjuntan evidencias de la aplicación del control, (Relación de indicadores asociados al Proceso
Reporte de indicadores en Daruma conforme a las fuentes de información)
</t>
    </r>
    <r>
      <rPr>
        <sz val="10"/>
        <rFont val="Tahoma"/>
        <family val="2"/>
      </rPr>
      <t xml:space="preserve">Sin embargo se consulta en el modulo de Indicadores de DARUMA, y se evidencian 9 indicadores asociados al proceso,0bservando que los indicadores con ID 1707 y 1738 no cuentan con reporte a corte de diciembre de 2022 </t>
    </r>
  </si>
  <si>
    <t>El profesional de procesos y procedimientos de la  oficina de calidad mensualmente envía al líder del proceso y al supervisor,  por correo electrónico el estado de los documentos del proceso a través del listado maestro a documentos</t>
  </si>
  <si>
    <r>
      <t xml:space="preserve">Con corte al segundo semestre de 2022, se evidencia que el profesional de procesos y procedimientos de la  oficina de calidad  mensualmente envía alertas al líder del proceso   mediante  correo electrónico informando  el estado de los documentos del proceso generando el listado maestro de documentos
Se evidencia que la aplicación del control es efectiva y contribuye a la mitigación del riesgo.
</t>
    </r>
    <r>
      <rPr>
        <b/>
        <sz val="10"/>
        <color theme="1"/>
        <rFont val="Tahoma"/>
        <family val="2"/>
      </rPr>
      <t>PLAN DE ACCION</t>
    </r>
    <r>
      <rPr>
        <sz val="10"/>
        <color theme="1"/>
        <rFont val="Tahoma"/>
        <family val="2"/>
      </rPr>
      <t xml:space="preserve">
El líder de procesos y procedimientos mensualmente envía informe a la Subgerencia de servicios de Salud, en el cual se establecen las alertas  mediante correos electrónicos indicando el estado de la documentación
Al verificar listado maestro de documentos en DARUMA, se evidencia que el proceso actualiza constantemente sus documentos</t>
    </r>
  </si>
  <si>
    <t>Con corte al segundo semestre de 2022 , El Líder de SIAU,  adjunta   los  siguiente soportes correspondientes al periodo evaluado: Muestra definida según instructivo SIAU-INS-01,Consolidado de encuestas en Excel de los servicios seleccionados según metodología,  Informe mensual de satisfacción ( julio a noviembre de 2022), evidencias que permiten evidenciar a adecuada aplicación del control establecido. 
Se evidencia que la aplicación del control es efectiva y contribuye a la mitigación del riesgo.</t>
  </si>
  <si>
    <r>
      <t xml:space="preserve">Con corte al segundo semestre de 2022 , El Líder del proceso   adjunta   los  siguiente soportes correspondientes al periodo evaluado: Matriz SIAU-F-13 seguimiento quejas y reclamos por servicio y por factor de calidad, en donde se evidencia la apertura respuesta  a la queja instaurada según el trámite y tiempos de acuerdo a la normatividad vigente 
Se verifica la oportuna medición del indicador  446 Tiempo  promedio de respuesta a quejas de los usuarios, </t>
    </r>
    <r>
      <rPr>
        <sz val="10"/>
        <color rgb="FFFF0000"/>
        <rFont val="Tahoma"/>
        <family val="2"/>
      </rPr>
      <t xml:space="preserve">se evidencia que en el mes de octubre de 2022, no se dio cumplimiento a la meta establecida 
</t>
    </r>
    <r>
      <rPr>
        <u/>
        <sz val="10"/>
        <rFont val="Tahoma"/>
        <family val="2"/>
      </rPr>
      <t>El control generado es efectivo, para evitar la materialización del riesgo, sin embargo se recomienda verificar el diseño del control teniendo en cuenta  las variables mínimas para su descripción de acuerdo a lo metodología establecida por DAFP,incluyendo el  Procedimiento que delimita el control
PLAN DE ACCION
Adjuntan Matriz SIAU-F-13 seguimiento quejas y reclamos por servicio y por factor de calidad del segundo semestre , pero no evidencia quien realiza el seguimiento o la trazabilidad, adicionalmente se recomienda  incluir en el plan de acción el resultado de este seguimiento y acciones de mejora, informes de seguimientos</t>
    </r>
  </si>
  <si>
    <r>
      <t xml:space="preserve">Con corte al segundo semestre de 2022 , El Líder de citas médicas y aseguramiento  adjunta como evidencia  los  siguiente soportes: Reporte de agendamiento de citas generado por Servinte y Análisis de demanda insatisfecha para ampliación de turnos consolidado del tercer y cuarto trimestre insumos en el cual  realiza seguimiento a la asignación  de citas.
</t>
    </r>
    <r>
      <rPr>
        <u/>
        <sz val="10"/>
        <color theme="1"/>
        <rFont val="Tahoma"/>
        <family val="2"/>
      </rPr>
      <t>Se recomienda describir  el control de acuerdo a la ultima actualización  del procedimiento  CE-PR-02 Asignación de citas ( 13/10/2022), específicamente  responsable, acción y soporte de evidencias , adicionalmente incluir como producto del seguimiento informe de resultados y análisis de los mismos</t>
    </r>
    <r>
      <rPr>
        <sz val="10"/>
        <color theme="1"/>
        <rFont val="Tahoma"/>
        <family val="2"/>
      </rPr>
      <t xml:space="preserve">
El control  es efectivo, para evitar la materialización del riesgo.
</t>
    </r>
  </si>
  <si>
    <t>El profesional de procesos y procedimientos de la  oficina de calidad mensualmente envía al líder de la especialidad y al supervisor,  por correo electrónico el estado de los documentos del proceso a través del listado maestro a documentos</t>
  </si>
  <si>
    <t xml:space="preserve">Con corte al segundo semestre de 2022, el líder del proceso  adjunta como evidencia el  Formato VSP-F-63 Búsqueda Activa Mensual consolidado del periodo evaluado, en donde se evidencia que los responsables del control diariamente realizan la búsqueda de eventos a fin de identificarlo, notificarlo y realizar las acciones individuales para cada evento, dando cumplimiento a lo establecido en el procedimiento VSP-PR-10 Búsqueda activa institucional de eventos de interés de salud pública
El control  es adecuado, esta bien definido, cuenta con un responsable de su ejecución, tiene una periodicidad y establece como y que evidencias soportan el control, dando cumplimiento a la metodología de la Guía de administración de riesgos y diseño de controles DAFP V-5
Se evidencia que la aplicación del control es efectiva y contribuye a la mitigación del riesgo.
l 
</t>
  </si>
  <si>
    <t xml:space="preserve">Con corte al segundo semestre de 2022 , el Líder del proceso  adjunta como evidencia  los  siguiente soportes: Relación de indicadores asociados al proceso
Reporte de indicadores en Daruma conforme a las fuentes de información, lo cual permite evidenciar que los indicadores fueron reportados y analizados dentro del la periodicidad establecida.
El control  es adecuado, esta  definido, cuenta con un responsable de su ejecución, tiene una periodicidad y establece como y que evidencias soportan el control, dando cumplimiento a la metodología de la Guía de administración de riesgos y diseño de controles DAFP V-5
Se evidencia que la aplicación del control es efectiva y contribuye a la mitigación del riesgo.
</t>
  </si>
  <si>
    <r>
      <rPr>
        <sz val="10"/>
        <color rgb="FFFF0000"/>
        <rFont val="Tahoma"/>
        <family val="2"/>
      </rPr>
      <t>Con corte al segundo semestre de 2022, el proceso No adjuntan evidencias de la aplicación del control como son  los informes de supervisión en el que  realiza seguimiento al cumplimiento de la obligación general del contratista frente a la actualización de los protocolos, guías y demás información requerida</t>
    </r>
    <r>
      <rPr>
        <sz val="10"/>
        <color theme="1"/>
        <rFont val="Tahoma"/>
        <family val="2"/>
      </rPr>
      <t xml:space="preserve">
</t>
    </r>
    <r>
      <rPr>
        <b/>
        <sz val="10"/>
        <color theme="1"/>
        <rFont val="Tahoma"/>
        <family val="2"/>
      </rPr>
      <t>PLAN DE ACCION</t>
    </r>
    <r>
      <rPr>
        <sz val="10"/>
        <color theme="1"/>
        <rFont val="Tahoma"/>
        <family val="2"/>
      </rPr>
      <t xml:space="preserve">
El líder de procesos y procedimientos mensualmente envía informe a la Subgerencia de servicios de Salud, en el cual se establecen las alertas  mediante correos electrónicos indicando el estado de la documentación</t>
    </r>
  </si>
  <si>
    <t>Con corte al segundo semestre de 2022, se evidencia que el profesional de procesos y procedimientos de la  oficina de calidad  mensualmente envía alertas al líder del proceso   mediante  correo electrónico informando  el estado de los documentos del proceso generando el listado maestro de documentos.
Se evidencia que la aplicación del control es efectiva y contribuye a la mitigación del riesgo.</t>
  </si>
  <si>
    <t>Con corte al segundo semestre de 2022, el responsable del control , adjunta  como soporte de evidencia:  Plan Anual de auditoria OACI-F-02 versión 3 , Plan de auditoria OACI-F-04 de las auditorias programadas en el segundo semestre, en donde se puede evidenciar que el jefe de control interno según Plan Anual de auditoria valida  el Plan de Auditorias para constatar que el objetivo, alcance y criterios definidos son pertinentes y cumplen con las características establecidas en el Manual de auditoria  OACI-M-01
El control   esta bien definido, cuenta con un responsable de su ejecución, tiene una periodicidad y establece como y que evidencias soportan el control.
Se evidencia que la aplicación del control es efectiva y contribuye a la mitigación del riesgo.</t>
  </si>
  <si>
    <t>Con corte al segundo semestre de 2022, el responsable del control , adjunta  como soporte de evidencia:  Plan de auditoria OACI-F-04, formato informe preliminar OACI-F-05, acta de reunión CA-F-18. de las auditorias realizadas según Plan anual para el  segundo semestre, en donde se puede evidenciar que el jefe de control interno  revisa los informe preliminar antes de ser enviado al líder del proceso
El control   esta bien definido, cuenta con un responsable de su ejecución, tiene una periodicidad y establece como y que evidencias soportan el control.
Se evidencia que la aplicación del control es efectiva y contribuye a la mitigación del riesgo.</t>
  </si>
  <si>
    <t>Con corte al segundo semestre de 2022, el responsable del control , adjunta  como soporte de evidencia: Informe de Auditorias Cód.: OACI-F-05, de las auditorias realizadas según Plan anual para el  segundo semestre, en donde se puede evidenciar que el jefe de control interno   revisa el informe  final de auditoría para constatar que las observaciones de los auditados fueron analizadas por el equipo auditor, verificara la redacción de hallazgos y observación
El control   esta bien definido, cuenta con un responsable de su ejecución, tiene una periodicidad y establece como y que evidencias soportan el control.
Se evidencia que la aplicación del control es efectiva y contribuye a la mitigación del riesgo.</t>
  </si>
  <si>
    <t>Gestión de Suministros y Activos Fijos</t>
  </si>
  <si>
    <t>Gestión contratación</t>
  </si>
  <si>
    <t>Gestión farmacéutica</t>
  </si>
  <si>
    <t xml:space="preserve">Direccionamiento Estratégico y humanización </t>
  </si>
  <si>
    <t xml:space="preserve">Gestión de investigación e innovación </t>
  </si>
  <si>
    <t>Gestión de talento humano</t>
  </si>
  <si>
    <r>
      <t xml:space="preserve">Con corte al segundo semestre de 2022 , El profesional de Planeación adjunta como evidencia  los  siguiente soportes: Informes del segundo, tercer y cuarto de seguimiento a POA´s 
Actas de reunión de compromisos generados con el proceso de cartera, Formatos OADS-F-35 Matriz de seguimiento indicadores plan de Desarrollo, la oficina de control interno verifico ley cumplimiento de las metas planteadas  y de esta revisión emitió Informe Anual seguimiento Plan de Desarrollo del primer , segundo y tercer trimestre de 2022.
</t>
    </r>
    <r>
      <rPr>
        <b/>
        <sz val="10"/>
        <color theme="1"/>
        <rFont val="Tahoma"/>
        <family val="2"/>
      </rPr>
      <t>PLAN DE ACCION</t>
    </r>
    <r>
      <rPr>
        <sz val="10"/>
        <color theme="1"/>
        <rFont val="Tahoma"/>
        <family val="2"/>
      </rPr>
      <t xml:space="preserve">
Se verifica cumplimiento a la acción propuesta y se evidencia que la líder de planeación realiza seguimiento a los indicadores diseñados para evaluar la efectividad de las metas definidas,</t>
    </r>
    <r>
      <rPr>
        <sz val="10"/>
        <color rgb="FFFF0000"/>
        <rFont val="Tahoma"/>
        <family val="2"/>
      </rPr>
      <t xml:space="preserve"> </t>
    </r>
    <r>
      <rPr>
        <b/>
        <u/>
        <sz val="10"/>
        <rFont val="Tahoma"/>
        <family val="2"/>
      </rPr>
      <t xml:space="preserve">se recomienda ajustar la acción incluyendo  el formato Formatos OADS-F-35 Matriz de seguimiento indicadores plan de Desarrollo, ajustar los tiempos y documentar el Indicador Producto </t>
    </r>
    <r>
      <rPr>
        <sz val="10"/>
        <color theme="1"/>
        <rFont val="Tahoma"/>
        <family val="2"/>
      </rPr>
      <t xml:space="preserve">
Se evidencia que la aplicación del control es efectiva y contribuye a la mitigación del riesgo
</t>
    </r>
    <r>
      <rPr>
        <sz val="10"/>
        <color rgb="FFFF0000"/>
        <rFont val="Tahoma"/>
        <family val="2"/>
      </rPr>
      <t xml:space="preserve">
</t>
    </r>
  </si>
  <si>
    <t>Para el segundo semestre de 2022, la profesional de nómina anexa  evidencias   referentes a: Reporte de Nómina, reporte de novedades, reporte magnético para giro del banco, soportes de liquidación y julio a diciembre.  todo  se efectúa según lo determinado en el procedimiento TH-PR-20 «LIQUIDACION DE NOMINA DEL PERSONAL DE LA PLANTA GLOBAL DE LA ESE» 
El control  es adecuado, esta bien definido, cuenta con un responsable de su ejecución, tiene una periodicidad y establece como y que evidencias lo soportan.</t>
  </si>
  <si>
    <t xml:space="preserve">La  persona delegada en Talento Humano, como evidencias para el segundo semestre sede 2022  adjunta los siguientes documentos;  TH-F-75 «base de datos  para registro del personal nuevo», lo mismo que  el formato TH-F-45 « VERIFICACION REQUISITOS HOJA DE VIDA Y HABILITACION», sin embargo y como lo solicita el control, no se videncia el envió de correos solicitando la entrega de este formato.
El control  es adecuado, esta bien definido, cuenta con un responsable de su ejecución, tiene una periodicidad y establece como y que evidencias soportan el control
 </t>
  </si>
  <si>
    <r>
      <t xml:space="preserve">El coordinador de contratación adjunto evidencia de ejecución del control establecido a través de listado de contratos al cierre del periodo evaluado, soportes de publicación en plataformas, según las etapas precontractual, contractual y poscontractual.
Sin embargo </t>
    </r>
    <r>
      <rPr>
        <b/>
        <u/>
        <sz val="10"/>
        <color theme="1"/>
        <rFont val="Tahoma"/>
        <family val="2"/>
      </rPr>
      <t>el control no se encuentra adecuadamente definido toda vez que refiere el Manual de Contratación M-C-00, código que no existe ya que el asignado a este fue el C-M-00, adicionalmente teniendo en cuenta lo establecido en la Resolución 173 de 2020 a través de la cual se adopto el Manual de Contratación, este código fue deshabilitado y en el Software Daruma refiere fecha de eliminación desde el 23/08/2021.</t>
    </r>
    <r>
      <rPr>
        <sz val="10"/>
        <color theme="1"/>
        <rFont val="Tahoma"/>
        <family val="2"/>
      </rPr>
      <t xml:space="preserve">
En atención a lo anterior </t>
    </r>
    <r>
      <rPr>
        <b/>
        <u/>
        <sz val="10"/>
        <color theme="1"/>
        <rFont val="Tahoma"/>
        <family val="2"/>
      </rPr>
      <t>es necesario realizar revisión y ajuste al control establecido ya que presenta debilidades en su definición y en su ejecución teniendo en cuenta que en auditoria realizada así como en seguimiento a secop se identificaron no conformidades que contribuyen a una posible materialización de este, siendo necesario su fortalecimiento lo que evidencia que este control es parcialmente efectivo.</t>
    </r>
  </si>
  <si>
    <r>
      <t>El Coordinador de Contratación adjunto evidencia de ejecución del control establecido a través de listado de contratos, Estudios previos , documentos del contratista, evaluación de la propuesta respuesta a observaciones, acta de cierre del proceso y demás soportes asociados a la etapa precontractual los cuales forman parte del archivo físico de la entidad y se encuentran cargados en las plataformas de publicación dispuestas.
Sin embargo</t>
    </r>
    <r>
      <rPr>
        <b/>
        <u/>
        <sz val="10"/>
        <color theme="1"/>
        <rFont val="Tahoma"/>
        <family val="2"/>
      </rPr>
      <t xml:space="preserve"> el control no se encuentra adecuadamente definido toda vez que refiere el Manual de Contratación M-C-00, código que no existe ya que el asignado a este fue el C-M-00, adicionalmente teniendo en cuenta lo establecido en la Resolución 173 de 2020 a través de la cual se adopto el Manual de Contratación, este código fue deshabilitado y en el Software Daruma refiere fecha de eliminación desde el 23/08/2021.
En consecuencia el control es efectivo sin embargo es necesario que se defina acorde con la normatividad vigente aplicable garantizando su ejecución y seguimiento, </t>
    </r>
  </si>
  <si>
    <t>El coordinador de auditoría de cuentas médicas diariamente ingresa, designa y distribuye las glosas oficiadas para análisis y gestión conforme a lo establecido en el procedimiento  AM-PR-04 Respuesta a Glosas y Devoluciones, mediante el formato Semaforización de Glosas AM-F-05</t>
  </si>
  <si>
    <t>Defectivo</t>
  </si>
  <si>
    <t>El abogado de cartera asignado permanentemente realiza la trazabilidad y gestión a los acuerdos de pago, conciliaciones de cartera, conciliación de glosas, para así poder generar los respectivos cobros perjuicios, de acuerdo a lo establecido en el manual interno de recaudo de cartera mediante formato CA-F-14 Matriz General  de Cartera por Entidad</t>
  </si>
  <si>
    <r>
      <t xml:space="preserve">El técnico de cartera adjunta como evidencia presentación de informe Siho trimestral de los periodos marzo, junio y septiembre de 2022 y relación de pagares de cartera, así como cobros pre jurídicos y proceso ejecutivo a  Medimas.
Los controles establecidos, se encuentran bien definidos, cuentan con periodicidad y responsable de su ejecución siendo </t>
    </r>
    <r>
      <rPr>
        <b/>
        <sz val="10"/>
        <color theme="1"/>
        <rFont val="Tahoma"/>
        <family val="2"/>
      </rPr>
      <t>parcialmente efectivos</t>
    </r>
    <r>
      <rPr>
        <sz val="10"/>
        <color theme="1"/>
        <rFont val="Tahoma"/>
        <family val="2"/>
      </rPr>
      <t xml:space="preserve">  teniendo en cuenta que no se allego evidencia completa que permita establecer su efectividad, adicionalmente es indispensable que el proceso en pro de la adherencia a los documentos del sistema de gestión de calidad relacionados con el proceso y que son evidencia de la ejecución de controles se manejen respetando el formato aprobado y cargado en Daruma para fines de garantizar que este sea efectivo en los términos establecidos.</t>
    </r>
  </si>
  <si>
    <r>
      <t xml:space="preserve">El técnico de autorizaciones de urgencias, allegó soporte de evidencias de la ejecución del control mediante seguimiento al anexo técnico 2 y 3 generado por Servinte, información que por el volumen producido se maneja a través de drive, los cuales se verificaron a través de una muestra aleatoria. Adicionalmente se allego evidencia de la alimentación de los indicadores 1508 "Contención de la glosa inicial de la vigencia por concepto de autorizaciones sobre la facturación d ella vigencia" sin superar el 1% de la facturación y del INDICADOR 1541 "Seguimiento de autorizaciones de servicios hospitalarios"
El Número total de autorizaciones verificadas es 14,545 cuentas / El Total de Facturas soportadas con autorización corresponde a 15,007 cuentas. 
El control establecido, se encuentra bien definido, cuentan con periodicidad y responsable de su ejecución siendo </t>
    </r>
    <r>
      <rPr>
        <b/>
        <sz val="10"/>
        <color theme="1"/>
        <rFont val="Tahoma"/>
        <family val="2"/>
      </rPr>
      <t>efectivo</t>
    </r>
    <r>
      <rPr>
        <sz val="10"/>
        <color theme="1"/>
        <rFont val="Tahoma"/>
        <family val="2"/>
      </rPr>
      <t xml:space="preserve"> para mitigar la ocurrencia del riesgo identificado.
</t>
    </r>
  </si>
  <si>
    <t>Revisión previa a la facturación por parte de facturador, analista y seguimiento en la Auditoria Medico Administrativa</t>
  </si>
  <si>
    <t>El líder de cada proceso, quien es responsable de entregar información a contabilidad, envía por correo electrónico pronto de la interface, conforme  a lo establecido en la Resolución interna 055 de 19 de febrero de 2020</t>
  </si>
  <si>
    <r>
      <t xml:space="preserve">El líder del proceso de gestión documental, presenta evidencia para el segundo semestre de 2022, de acuerdo con lo solicitado en el control, los documento aportados para este periodo son: formato GD-F-22 «Cronograma transferencias documentales primarias» formato GD-F28 «formato de cronograma de actividades»  mediante el cual se hace seguimiento al cumplimiento del cronograma por parte de cada una de las unidades productoras de información,  informe trimestral de reporte de cumplimiento según Cronograma de Transferencias documentales primarias, respecto a este documento se recomienda al proceso, actualizar la plantilla en la que envía los informes, ya que en delante nos tendrán en cuenta como evidencia, los documentos que no estrenen la plantilla actualizada.
De otra parte no se presenta el informe ejecutivo del año, tal como lo requiere el control.
Los controles establecidos, se encuentran bien definidos, cuentan con periodicidad y responsable de su ejecución </t>
    </r>
    <r>
      <rPr>
        <b/>
        <sz val="10"/>
        <rFont val="Tahoma"/>
        <family val="2"/>
      </rPr>
      <t>siendo parcialmente efectivos  teniendo en cuenta que no se allego evidencia completa que permita establecer su efectividad</t>
    </r>
  </si>
  <si>
    <t>Posibilidad de sanciones por incorrecta medición posterior rebelada en estados financieros relacionada con los activos y pasivos de la entidad</t>
  </si>
  <si>
    <r>
      <t xml:space="preserve">Para el segundo semestre del 2022, la oficina jurídica, por intermedio del abogado asignado, adjunta evidencias del Formato de control OAJ-F-08 «Registro de acciones de tutela» diligenciado con corte a diciembre de 2022  lo cual permite observar que se realiza las gestiones necesarias en las áreas correspondientes para elaborar respuesta y presentarla en los términos concedidos por el despacho. Se evidencia que se está aplicando el control definido
</t>
    </r>
    <r>
      <rPr>
        <sz val="10"/>
        <color rgb="FFFF0000"/>
        <rFont val="Tahoma"/>
        <family val="2"/>
      </rPr>
      <t>Sin embargo, se debe tener en cuenta por parte del proceso, que este formato se está diligenciando en la versión 001, la cual ya se encuentra desactualizada, se debe tomar la versión actualizada que se encuentra en el software Daruma</t>
    </r>
  </si>
  <si>
    <r>
      <t xml:space="preserve">El abogado asignado por la oficina jurídica, adjunta evidencias para es segundo semestre de 2022, en el formato OAJ-F-07 «Matriz derechos de petición oficina jurídica», informe mensual  con corte a diciembre de 2022, lo cual permite observar que se  esta llevando la trazabilidad diaria a   términos de respuesta  de los derechos de petición.
Se evidencia que se esta aplicando el control definido
</t>
    </r>
    <r>
      <rPr>
        <sz val="10"/>
        <color rgb="FFFF0000"/>
        <rFont val="Tahoma"/>
        <family val="2"/>
      </rPr>
      <t>Sin embargo, se debe tener en cuenta por parte del proceso, o se está diligenciando en la versión 002, la cual ya se encuentra desactualizada, se debe tomar la versión 003 actualizada, que se encuentra en el software Daruma</t>
    </r>
  </si>
  <si>
    <t>Para el segundo semestre  de 2022; El técnico de TI   adjunta   evidencias del Cronograma de mantenimiento preventivo, Circulares Contingencia, Indicador 1224, Porcentaje Mantenimientos Preventivos;   Formato «Reporte de mantenimiento preventivo de hardware»  S-F-04 
El control  es adecuado, esta bien definido, cuenta con un responsable de su ejecución, tiene una periodicidad y establece como y que evidencias soportan el control.
Se evidencia que la aplicación del control es efectiva y contribuye a la mitigación del riesgo</t>
  </si>
  <si>
    <r>
      <t xml:space="preserve">Con corte al segundo semestre de 2022, se verifica el listado maestro de documentos del Software DARUMA y se observa que el proceso de enfermería reviso y actualizo en el 2022, 21 documentos entre procedimientos, protocolos, guías y formatos, lo cual permite evidencias que el  líder del proceso continuamente actualiza los protocolos, guías y demás información requerida por el área de calidad 
El control generado es efectivo, para evitar la materialización del riesgo, sin embargo se recomienda verificar el diseño del control teniendo en cuenta  las variables mínimas para su descripción de acuerdo a lo metodología establecida por DAFP
</t>
    </r>
    <r>
      <rPr>
        <b/>
        <sz val="10"/>
        <color theme="1"/>
        <rFont val="Tahoma"/>
        <family val="2"/>
      </rPr>
      <t xml:space="preserve">PLAN DE ACCION
</t>
    </r>
    <r>
      <rPr>
        <sz val="10"/>
        <color theme="1"/>
        <rFont val="Tahoma"/>
        <family val="2"/>
      </rPr>
      <t xml:space="preserve">El líder de procesos y procedimientos mensualmente envía alertas al proceso de Enfermería mediante correos electrónicos indicando el estado de la documentación, actividad que realiza mensualmente según evidencias aportadas </t>
    </r>
  </si>
  <si>
    <t>Con corte al segundo semestre de 2022, se evidencia que el profesional de procesos y procedimientos de la  oficina de calidad  mensualmente envía alertas al proceso de Enfermería mediante  correo electrónico informando  el estado de los documentos del proceso de Enfermería, generando listado maestro de documentos, los cuales son socializados por la líder del proceso dejando como evidencia actas de reunión.
El control generado es efectivo, para evitar la materialización del riesgo, sin embargo se recomienda verificar el diseño del control teniendo en cuenta  las variables mínimas para su descripción de acuerdo a lo metodología establecida por DAFP</t>
  </si>
  <si>
    <t>Para el se segundo semestre de 2022, el líder del proceso adjunta informe de   los estados de documentos enviados a los procesos como evidencia de la validación y verificación de los mismos.
El control  es adecuado, esta  definido, cuenta con un responsable de su ejecución, tiene una periodicidad y establece como y que evidencias soportan el control.
Se evidencia que la aplicación del control es efectiva y contribuye a la mitigación del riesgo</t>
  </si>
  <si>
    <r>
      <rPr>
        <sz val="10"/>
        <color theme="1"/>
        <rFont val="Tahoma"/>
        <family val="2"/>
      </rPr>
      <t>Se allego evidencia de ejecucion del control a traves de matriz en excel con el consolidado de los Reintegros de Cdp y se hace claridad que los soportes allegados se presentaron para el seguimineto de tercera linea ya que para el de segunda linea se encontraban en proceso de cierre financiero y presupuestal situacion que impidio allegar oportunamente evidencias que dependian de este.
se evidencia que el control es</t>
    </r>
    <r>
      <rPr>
        <b/>
        <sz val="10"/>
        <color theme="1"/>
        <rFont val="Tahoma"/>
        <family val="2"/>
      </rPr>
      <t xml:space="preserve"> efectivo</t>
    </r>
    <r>
      <rPr>
        <sz val="10"/>
        <color theme="1"/>
        <rFont val="Tahoma"/>
        <family val="2"/>
      </rPr>
      <t>, sse encuentra bien definido se revisa permanentemente y permite mitigar la ocurrencia del riesgo identificado</t>
    </r>
  </si>
  <si>
    <r>
      <t xml:space="preserve">El proceso responsable allego evidencia de su ejecucion de las conciliaciones bancarias mensuales revisados junto con el area de contabilidad, evidenciando la aplicación del control, siendo este </t>
    </r>
    <r>
      <rPr>
        <b/>
        <sz val="10"/>
        <rFont val="Tahoma"/>
        <family val="2"/>
      </rPr>
      <t>efectivo</t>
    </r>
    <r>
      <rPr>
        <sz val="10"/>
        <rFont val="Tahoma"/>
        <family val="2"/>
      </rPr>
      <t xml:space="preserve"> y bien definido </t>
    </r>
  </si>
  <si>
    <r>
      <t xml:space="preserve">El proceso responsable allego evidencia de su ejecucion a traves de formato Descuento de nomina de funcionarios en el cual se revisa los descuentos liquidados frente a los pagados, para adminsitrativos, publico asistenciales, oficiales y jubilados evidenciando la aplicación del control, siendo este </t>
    </r>
    <r>
      <rPr>
        <b/>
        <sz val="10"/>
        <rFont val="Tahoma"/>
        <family val="2"/>
      </rPr>
      <t>efectivo</t>
    </r>
    <r>
      <rPr>
        <sz val="10"/>
        <rFont val="Tahoma"/>
        <family val="2"/>
      </rPr>
      <t xml:space="preserve"> y bien definido para mitigar la posible ocurrencia del riesgo identificado.</t>
    </r>
  </si>
  <si>
    <r>
      <t xml:space="preserve">El coordinador Financiero,  como soporte de la ejecución del control anexo actas de reunión de mesas de trabajo realizadas para definir proyecciones a tener en cuenta para el presupuestyo vigencia 2023 y Circular 2022100000485 de Planeación presupuestal a traves de la cual se relacionan responsables, entregables y cronograma de entrega, asi como las actividades desarrolladas para priorizacion de necesidades socializacion y refrendacion del presupuesto incial para la vigencia 2023. 
 Con la evidencia allegada se soporta la implementación del control en el proceso siendo </t>
    </r>
    <r>
      <rPr>
        <b/>
        <sz val="10"/>
        <color theme="1"/>
        <rFont val="Tahoma"/>
        <family val="2"/>
      </rPr>
      <t>efectivo</t>
    </r>
    <r>
      <rPr>
        <sz val="10"/>
        <color theme="1"/>
        <rFont val="Tahoma"/>
        <family val="2"/>
      </rPr>
      <t xml:space="preserve"> para disminuir la posibilidad de ocurrencia del reiesgo identificado.
Sin embargo es necesario fortalecer la definicion del control aclarando que la periodicidad de su ejecucion es anual por lo tanto su monitoreo no aplica en todos los periodos establecidos de seguimiento.</t>
    </r>
  </si>
  <si>
    <r>
      <t xml:space="preserve">El coordinador financiero en cumplimiento al control anual que desarrolla anexo documento con las necesidades proyectadas y planeadas por las diferentes dependencias, distribuidas en los rubros, necesidades que son insumo para la construccion del presupuesto de ingresos y gastos de la entidad.
 Con la evidencia allegada se soporta la implementación del control en el proceso siendo </t>
    </r>
    <r>
      <rPr>
        <b/>
        <sz val="10"/>
        <color theme="1"/>
        <rFont val="Tahoma"/>
        <family val="2"/>
      </rPr>
      <t>efectivo</t>
    </r>
    <r>
      <rPr>
        <sz val="10"/>
        <color theme="1"/>
        <rFont val="Tahoma"/>
        <family val="2"/>
      </rPr>
      <t xml:space="preserve"> para disminuir la posibilidad de ocurrencia del reiesgo identificado.</t>
    </r>
  </si>
  <si>
    <r>
      <t xml:space="preserve">El coordinador financiero en cumplimiento al control establecido realizó seguimiento a la Resolucion 048 de 2021 con el fin de establecer y verificar el procedimiento de flujo de información a traves del cual se evidencio que no es necesraia la construccion de procedimientos individuales teniendo en cuenta que la Resolucion es clara y estecifica por areas.
 Con la evidencia allegada se soporta la implementación del control en el proceso siendo </t>
    </r>
    <r>
      <rPr>
        <b/>
        <sz val="10"/>
        <color theme="1"/>
        <rFont val="Tahoma"/>
        <family val="2"/>
      </rPr>
      <t>efectivo</t>
    </r>
    <r>
      <rPr>
        <sz val="10"/>
        <color theme="1"/>
        <rFont val="Tahoma"/>
        <family val="2"/>
      </rPr>
      <t xml:space="preserve"> para disminuir la posibilidad de ocurrencia del riesgo identificado.
Sin embargo es necesario fortalecer la definicion del control aclarando que la periodicidad y responsable de su ejecucion es anual por lo tanto su monitoreo no aplica en todos los periodos establecidos de seguimiento.</t>
    </r>
  </si>
  <si>
    <r>
      <t>Se allego evidencia de ejecucion del control en la periodicidad establecida a traves de actos administrativo Resolucion 048 «Por la cual se deroga la Resolcuion No 55 de 2020y se adoptan politicas para mantener la sostenibilidad del sistema contable de la Empresa Social de l Estado Hospital Universitario San Rafael de Tunja»
 Con la evidencia allegada se soporta la implementación del control en el proceso siendo</t>
    </r>
    <r>
      <rPr>
        <b/>
        <sz val="10"/>
        <color theme="1"/>
        <rFont val="Tahoma"/>
        <family val="2"/>
      </rPr>
      <t xml:space="preserve"> efectivo</t>
    </r>
    <r>
      <rPr>
        <sz val="10"/>
        <color theme="1"/>
        <rFont val="Tahoma"/>
        <family val="2"/>
      </rPr>
      <t xml:space="preserve"> para disminuir la posibilidad de ocurrencia del riesgo identificado.</t>
    </r>
  </si>
  <si>
    <r>
      <t>Se pudo evidenciar la ejecucion  del control teniendo en cuenta que se allegaron actas de sostenibilidad financiera 001 y acta 004 en las cuales de realizo solicitud de bajas por parte de servicio de Gestión Documental (80 estantes elementos de control) y Servicio Farmaceutico (por vencimientos y averias), adicionalmente se encuentran soportadas las actas con Informe de bajas con concepto generado por el lider del servicio. Asi mismo se realizó revisión y capacitación sobre el procedimiento a aplicar. Por tal motivo se evidencia que el control es</t>
    </r>
    <r>
      <rPr>
        <b/>
        <sz val="10"/>
        <color theme="1"/>
        <rFont val="Tahoma"/>
        <family val="2"/>
      </rPr>
      <t xml:space="preserve"> efectivo</t>
    </r>
    <r>
      <rPr>
        <sz val="10"/>
        <color theme="1"/>
        <rFont val="Tahoma"/>
        <family val="2"/>
      </rPr>
      <t>, se encuentra bien definido se revisa permanentemente y permite mitigar la ocurrencia del riesgo identificado</t>
    </r>
  </si>
  <si>
    <t xml:space="preserve">Se aportan evidencias que muestran la elaboración y presentación de informe correspondiente al tercer trimestre de 2022,  de indicadores, de acuerdo a lo establecido  en el procedimiento [OADS-PR-01] Gestión y Seguimiento de Indicadores - V4, sin embargo   no se presentan  evidencias del informe correspondiente al cuarto trimestre de esta vigencia. 
Así mismo dentro de la evidencia aportada, se recibió el informe de producción que corresponde al tercer trimestre, Los informes correspondientes al cuarto trimestre se consolidan en el mes de enero de 2023
</t>
  </si>
  <si>
    <t>Para el segundo semestre de 2022, el profesional universitario adjunta soportes donde realizar seguimiento al reporte de Información legal priorizada a las plataformas  por los entes de inspección, vigilancia y control,  Resolución 408 de 2018 (indicadores 2 y 10), Resolución 256 de 2016 y Decreto 2193 tabla de calidad.
El control   está bien definido, cuenta con un responsable de su ejecución, tiene una periodicidad y establece como y que evidencias soportan el control, Así mismo dentro de la evidencia aportada, se recibió el informe de producción que corresponde al tercer trimestre, Los informes correspondientes al cuarto trimestre se consolidan en el mes de enero de 2023</t>
  </si>
  <si>
    <r>
      <t>Como evidencias presentadas para el segundo semestre de 2022, el líder del área aporto: cronograma de mantenimiento, cargue del indicador 1224 y muestra del reporte de mantenimientos preventivos.
El control  es adecuado, esta bien definido, cuenta con un responsable de su ejecución, tiene una periodicidad y establece como y que evidencias soportan el control
Sin embargo el formato S-F-04  «Mantenimiento preventivo de hardware» se debe diligenciar en la versión 4 y no en la versión 2 tal como se viene haciendo, mediante correo enviado a la Oficina de control interno , el subproceso de sistemas aclara, que para la fecha que se envio esta evidencia, el formato S-F-04  «Mantenimiento preventivo de hardware», se encontraba activo y su actualización a V4 se realizo el 12 de diciembre de 2022.</t>
    </r>
    <r>
      <rPr>
        <sz val="10"/>
        <color rgb="FFFF0000"/>
        <rFont val="Tahom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</si>
</sst>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0.0%"/>
  </numFmts>
  <fonts count="42" x14ac:knownFonts="1">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1"/>
      <color theme="1"/>
      <name val="Calibri"/>
      <family val="2"/>
      <scheme val="minor"/>
    </font>
    <font>
      <sz val="9"/>
      <name val="Tahoma"/>
      <family val="2"/>
    </font>
    <font>
      <sz val="9"/>
      <color theme="1"/>
      <name val="Tahoma"/>
      <family val="2"/>
    </font>
    <font>
      <sz val="10"/>
      <color theme="1"/>
      <name val="Tahoma"/>
      <family val="2"/>
    </font>
    <font>
      <b/>
      <sz val="8"/>
      <color theme="1"/>
      <name val="Tahoma"/>
      <family val="2"/>
    </font>
    <font>
      <b/>
      <sz val="10"/>
      <color theme="1"/>
      <name val="Tahoma"/>
      <family val="2"/>
    </font>
    <font>
      <sz val="10"/>
      <color rgb="FFFF0000"/>
      <name val="Tahoma"/>
      <family val="2"/>
    </font>
    <font>
      <b/>
      <sz val="11"/>
      <color theme="1"/>
      <name val="Tahoma"/>
      <family val="2"/>
    </font>
    <font>
      <sz val="10"/>
      <name val="Tahoma"/>
      <family val="2"/>
    </font>
    <font>
      <b/>
      <sz val="10"/>
      <name val="Tahoma"/>
      <family val="2"/>
    </font>
    <font>
      <sz val="10"/>
      <color theme="1"/>
      <name val="Calibri"/>
      <family val="2"/>
      <scheme val="minor"/>
    </font>
    <font>
      <sz val="12"/>
      <name val="Times New Roman"/>
      <family val="1"/>
    </font>
    <font>
      <b/>
      <sz val="18"/>
      <color theme="1"/>
      <name val="Tahoma"/>
      <family val="2"/>
    </font>
    <font>
      <b/>
      <sz val="26"/>
      <color theme="1"/>
      <name val="Tahoma"/>
      <family val="2"/>
    </font>
    <font>
      <b/>
      <sz val="10"/>
      <color theme="1"/>
      <name val="Calibri"/>
      <family val="2"/>
      <scheme val="minor"/>
    </font>
    <font>
      <b/>
      <sz val="12"/>
      <color theme="1"/>
      <name val="Tahoma"/>
      <family val="2"/>
    </font>
    <font>
      <b/>
      <sz val="14"/>
      <color theme="1"/>
      <name val="Tahoma"/>
      <family val="2"/>
    </font>
    <font>
      <b/>
      <u/>
      <sz val="10"/>
      <name val="Tahoma"/>
      <family val="2"/>
    </font>
    <font>
      <u/>
      <sz val="10"/>
      <color theme="1"/>
      <name val="Tahoma"/>
      <family val="2"/>
    </font>
    <font>
      <u/>
      <sz val="10"/>
      <name val="Tahoma"/>
      <family val="2"/>
    </font>
    <font>
      <b/>
      <u/>
      <sz val="10"/>
      <color theme="1"/>
      <name val="Tahoma"/>
      <family val="2"/>
    </font>
    <font>
      <sz val="10"/>
      <color rgb="FF7030A0"/>
      <name val="Tahoma"/>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7" tint="0.59999389629810485"/>
        <bgColor indexed="64"/>
      </patternFill>
    </fill>
    <fill>
      <patternFill patternType="solid">
        <fgColor rgb="FFFFFF66"/>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A6D86E"/>
        <bgColor indexed="64"/>
      </patternFill>
    </fill>
    <fill>
      <patternFill patternType="solid">
        <fgColor rgb="FFFFFF99"/>
        <bgColor indexed="64"/>
      </patternFill>
    </fill>
    <fill>
      <patternFill patternType="solid">
        <fgColor rgb="FF99FFCC"/>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theme="1"/>
      </right>
      <top/>
      <bottom style="thin">
        <color auto="1"/>
      </bottom>
      <diagonal/>
    </border>
    <border>
      <left style="thin">
        <color theme="1"/>
      </left>
      <right style="thin">
        <color auto="1"/>
      </right>
      <top/>
      <bottom style="thin">
        <color auto="1"/>
      </bottom>
      <diagonal/>
    </border>
    <border>
      <left style="thin">
        <color auto="1"/>
      </left>
      <right style="thin">
        <color theme="1"/>
      </right>
      <top/>
      <bottom/>
      <diagonal/>
    </border>
    <border>
      <left style="thin">
        <color theme="1"/>
      </left>
      <right style="thin">
        <color theme="1"/>
      </right>
      <top style="thin">
        <color theme="1"/>
      </top>
      <bottom style="thin">
        <color theme="1"/>
      </bottom>
      <diagonal/>
    </border>
    <border>
      <left style="thin">
        <color indexed="64"/>
      </left>
      <right/>
      <top/>
      <bottom/>
      <diagonal/>
    </border>
    <border>
      <left style="thin">
        <color indexed="64"/>
      </left>
      <right style="thin">
        <color indexed="64"/>
      </right>
      <top style="thin">
        <color theme="1"/>
      </top>
      <bottom/>
      <diagonal/>
    </border>
    <border>
      <left style="thin">
        <color theme="1"/>
      </left>
      <right/>
      <top style="thin">
        <color theme="1"/>
      </top>
      <bottom style="thin">
        <color theme="1"/>
      </bottom>
      <diagonal/>
    </border>
    <border>
      <left style="thin">
        <color indexed="64"/>
      </left>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diagonal/>
    </border>
    <border>
      <left/>
      <right style="thin">
        <color theme="1"/>
      </right>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dashed">
        <color theme="9" tint="-0.24994659260841701"/>
      </left>
      <right style="thin">
        <color indexed="64"/>
      </right>
      <top/>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dashed">
        <color theme="9" tint="-0.24994659260841701"/>
      </left>
      <right style="thin">
        <color indexed="64"/>
      </right>
      <top style="thin">
        <color theme="1"/>
      </top>
      <bottom/>
      <diagonal/>
    </border>
    <border>
      <left/>
      <right style="thin">
        <color indexed="64"/>
      </right>
      <top style="thin">
        <color theme="1"/>
      </top>
      <bottom/>
      <diagonal/>
    </border>
    <border>
      <left style="thin">
        <color indexed="64"/>
      </left>
      <right style="dashed">
        <color theme="9" tint="-0.24994659260841701"/>
      </right>
      <top style="thin">
        <color indexed="64"/>
      </top>
      <bottom/>
      <diagonal/>
    </border>
    <border>
      <left style="thin">
        <color indexed="64"/>
      </left>
      <right style="dashed">
        <color theme="9" tint="-0.24994659260841701"/>
      </right>
      <top/>
      <bottom/>
      <diagonal/>
    </border>
    <border>
      <left style="thin">
        <color theme="1"/>
      </left>
      <right style="thin">
        <color theme="1"/>
      </right>
      <top/>
      <bottom/>
      <diagonal/>
    </border>
    <border>
      <left style="thin">
        <color theme="1"/>
      </left>
      <right style="thin">
        <color auto="1"/>
      </right>
      <top/>
      <bottom/>
      <diagonal/>
    </border>
    <border>
      <left style="thin">
        <color theme="1"/>
      </left>
      <right style="thin">
        <color indexed="64"/>
      </right>
      <top style="thin">
        <color theme="1"/>
      </top>
      <bottom/>
      <diagonal/>
    </border>
    <border>
      <left style="thin">
        <color indexed="64"/>
      </left>
      <right style="thin">
        <color theme="1"/>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64"/>
      </left>
      <right/>
      <top style="thin">
        <color auto="1"/>
      </top>
      <bottom style="thin">
        <color indexed="64"/>
      </bottom>
      <diagonal/>
    </border>
    <border>
      <left style="thin">
        <color auto="1"/>
      </left>
      <right style="medium">
        <color indexed="64"/>
      </right>
      <top style="thin">
        <color indexed="64"/>
      </top>
      <bottom style="thin">
        <color indexed="64"/>
      </bottom>
      <diagonal/>
    </border>
    <border>
      <left style="thin">
        <color auto="1"/>
      </left>
      <right style="medium">
        <color indexed="64"/>
      </right>
      <top style="thin">
        <color indexed="64"/>
      </top>
      <bottom style="medium">
        <color indexed="64"/>
      </bottom>
      <diagonal/>
    </border>
    <border>
      <left style="thin">
        <color auto="1"/>
      </left>
      <right style="medium">
        <color indexed="64"/>
      </right>
      <top style="medium">
        <color indexed="64"/>
      </top>
      <bottom style="thin">
        <color auto="1"/>
      </bottom>
      <diagonal/>
    </border>
    <border>
      <left style="thin">
        <color indexed="64"/>
      </left>
      <right style="medium">
        <color indexed="64"/>
      </right>
      <top/>
      <bottom style="thin">
        <color indexed="64"/>
      </bottom>
      <diagonal/>
    </border>
    <border>
      <left style="thin">
        <color auto="1"/>
      </left>
      <right style="medium">
        <color indexed="64"/>
      </right>
      <top style="thin">
        <color auto="1"/>
      </top>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indexed="64"/>
      </left>
      <right style="dashed">
        <color theme="9" tint="-0.24994659260841701"/>
      </right>
      <top style="thin">
        <color indexed="64"/>
      </top>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2">
    <xf numFmtId="0" fontId="0" fillId="0" borderId="0"/>
    <xf numFmtId="0" fontId="1"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4"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10" fillId="7" borderId="1" applyNumberFormat="0" applyAlignment="0" applyProtection="0"/>
    <xf numFmtId="0" fontId="11" fillId="3" borderId="0" applyNumberFormat="0" applyBorder="0" applyAlignment="0" applyProtection="0"/>
    <xf numFmtId="164" fontId="2" fillId="0" borderId="0" applyFont="0" applyFill="0" applyBorder="0" applyAlignment="0" applyProtection="0"/>
    <xf numFmtId="0" fontId="12" fillId="22" borderId="0" applyNumberFormat="0" applyBorder="0" applyAlignment="0" applyProtection="0"/>
    <xf numFmtId="0" fontId="2" fillId="0" borderId="0"/>
    <xf numFmtId="0" fontId="2" fillId="0" borderId="0"/>
    <xf numFmtId="0" fontId="2" fillId="23" borderId="4" applyNumberFormat="0" applyFont="0" applyAlignment="0" applyProtection="0"/>
    <xf numFmtId="9" fontId="2" fillId="0" borderId="0" applyFont="0" applyFill="0" applyBorder="0" applyAlignment="0" applyProtection="0"/>
    <xf numFmtId="0" fontId="13" fillId="16" borderId="5"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0" borderId="7" applyNumberFormat="0" applyFill="0" applyAlignment="0" applyProtection="0"/>
    <xf numFmtId="0" fontId="9" fillId="0" borderId="8" applyNumberFormat="0" applyFill="0" applyAlignment="0" applyProtection="0"/>
    <xf numFmtId="0" fontId="19" fillId="0" borderId="9" applyNumberFormat="0" applyFill="0" applyAlignment="0" applyProtection="0"/>
    <xf numFmtId="0" fontId="20" fillId="0" borderId="0"/>
    <xf numFmtId="0" fontId="1" fillId="0" borderId="0"/>
    <xf numFmtId="0" fontId="31" fillId="0" borderId="0"/>
    <xf numFmtId="0" fontId="30" fillId="0" borderId="0"/>
    <xf numFmtId="9" fontId="20" fillId="0" borderId="0" applyFont="0" applyFill="0" applyBorder="0" applyAlignment="0" applyProtection="0"/>
  </cellStyleXfs>
  <cellXfs count="510">
    <xf numFmtId="0" fontId="0" fillId="0" borderId="0" xfId="0"/>
    <xf numFmtId="0" fontId="23" fillId="0" borderId="0" xfId="0" applyFont="1"/>
    <xf numFmtId="0" fontId="27" fillId="0" borderId="11" xfId="0" applyFont="1" applyBorder="1"/>
    <xf numFmtId="0" fontId="23" fillId="0" borderId="11" xfId="0" applyFont="1" applyBorder="1" applyAlignment="1">
      <alignment horizontal="center"/>
    </xf>
    <xf numFmtId="0" fontId="23" fillId="0" borderId="10" xfId="0" applyFont="1" applyBorder="1" applyAlignment="1" applyProtection="1">
      <alignment horizontal="justify" vertical="center" wrapText="1"/>
      <protection locked="0"/>
    </xf>
    <xf numFmtId="14" fontId="23" fillId="0" borderId="16" xfId="0" applyNumberFormat="1"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16"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10" xfId="0" applyFont="1" applyBorder="1" applyAlignment="1" applyProtection="1">
      <alignment horizontal="center" vertical="center" wrapText="1"/>
      <protection locked="0"/>
    </xf>
    <xf numFmtId="14" fontId="23" fillId="0" borderId="10" xfId="0" applyNumberFormat="1" applyFont="1" applyBorder="1" applyAlignment="1" applyProtection="1">
      <alignment horizontal="center" vertical="center"/>
      <protection locked="0"/>
    </xf>
    <xf numFmtId="0" fontId="23" fillId="0" borderId="23"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23" xfId="0" applyFont="1" applyBorder="1" applyAlignment="1" applyProtection="1">
      <alignment horizontal="center" vertical="center"/>
      <protection locked="0"/>
    </xf>
    <xf numFmtId="0" fontId="23" fillId="0" borderId="11" xfId="0" applyFont="1" applyBorder="1" applyAlignment="1" applyProtection="1">
      <alignment horizontal="center" vertical="center" wrapText="1"/>
      <protection locked="0"/>
    </xf>
    <xf numFmtId="14" fontId="23" fillId="0" borderId="11" xfId="0" applyNumberFormat="1" applyFont="1" applyBorder="1" applyAlignment="1" applyProtection="1">
      <alignment horizontal="center" vertical="center"/>
      <protection locked="0"/>
    </xf>
    <xf numFmtId="0" fontId="23" fillId="24" borderId="0" xfId="0" applyFont="1" applyFill="1"/>
    <xf numFmtId="0" fontId="25" fillId="0" borderId="31" xfId="0" applyFont="1" applyBorder="1" applyAlignment="1">
      <alignment horizontal="left" vertical="center"/>
    </xf>
    <xf numFmtId="0" fontId="23" fillId="24" borderId="31" xfId="0" applyFont="1" applyFill="1" applyBorder="1" applyAlignment="1" applyProtection="1">
      <alignment horizontal="left" vertical="center" wrapText="1"/>
      <protection locked="0"/>
    </xf>
    <xf numFmtId="0" fontId="23" fillId="24" borderId="35" xfId="0" applyFont="1" applyFill="1" applyBorder="1" applyAlignment="1" applyProtection="1">
      <alignment horizontal="left" vertical="center" wrapText="1"/>
      <protection locked="0"/>
    </xf>
    <xf numFmtId="0" fontId="25" fillId="34" borderId="21" xfId="0" applyFont="1" applyFill="1" applyBorder="1" applyAlignment="1">
      <alignment horizontal="center" vertical="center" textRotation="90"/>
    </xf>
    <xf numFmtId="0" fontId="25" fillId="0" borderId="0" xfId="0" applyFont="1" applyAlignment="1">
      <alignment horizontal="center" vertical="center"/>
    </xf>
    <xf numFmtId="0" fontId="24" fillId="0" borderId="0" xfId="0" applyFont="1" applyAlignment="1">
      <alignment horizontal="center" vertical="center"/>
    </xf>
    <xf numFmtId="0" fontId="23" fillId="0" borderId="10" xfId="0" applyFont="1" applyBorder="1" applyAlignment="1">
      <alignment horizontal="center" vertical="center"/>
    </xf>
    <xf numFmtId="0" fontId="23" fillId="0" borderId="10" xfId="0" applyFont="1" applyBorder="1" applyAlignment="1" applyProtection="1">
      <alignment horizontal="center" vertical="center"/>
      <protection hidden="1"/>
    </xf>
    <xf numFmtId="0" fontId="23" fillId="0" borderId="10" xfId="0" applyFont="1" applyBorder="1" applyAlignment="1" applyProtection="1">
      <alignment horizontal="center" vertical="center" textRotation="90"/>
      <protection locked="0"/>
    </xf>
    <xf numFmtId="9" fontId="23" fillId="0" borderId="10" xfId="0" applyNumberFormat="1" applyFont="1" applyBorder="1" applyAlignment="1" applyProtection="1">
      <alignment horizontal="center" vertical="center"/>
      <protection hidden="1"/>
    </xf>
    <xf numFmtId="0" fontId="23" fillId="0" borderId="18" xfId="0" applyFont="1" applyBorder="1" applyAlignment="1" applyProtection="1">
      <alignment horizontal="center" vertical="center" textRotation="90"/>
      <protection locked="0"/>
    </xf>
    <xf numFmtId="0" fontId="23" fillId="0" borderId="19" xfId="0" applyFont="1" applyBorder="1" applyAlignment="1" applyProtection="1">
      <alignment horizontal="center" vertical="center" textRotation="90"/>
      <protection locked="0"/>
    </xf>
    <xf numFmtId="0" fontId="23" fillId="0" borderId="13" xfId="0" applyFont="1" applyBorder="1" applyAlignment="1" applyProtection="1">
      <alignment horizontal="center" vertical="center" textRotation="90"/>
      <protection locked="0"/>
    </xf>
    <xf numFmtId="165" fontId="23" fillId="0" borderId="21" xfId="51" applyNumberFormat="1" applyFont="1" applyBorder="1" applyAlignment="1">
      <alignment horizontal="center" vertical="center"/>
    </xf>
    <xf numFmtId="0" fontId="25" fillId="0" borderId="15" xfId="0" applyFont="1" applyBorder="1" applyAlignment="1" applyProtection="1">
      <alignment horizontal="center" vertical="center" textRotation="90" wrapText="1"/>
      <protection hidden="1"/>
    </xf>
    <xf numFmtId="0" fontId="25" fillId="0" borderId="10" xfId="0" applyFont="1" applyBorder="1" applyAlignment="1" applyProtection="1">
      <alignment horizontal="center" vertical="center" textRotation="90" wrapText="1"/>
      <protection hidden="1"/>
    </xf>
    <xf numFmtId="0" fontId="25" fillId="0" borderId="10" xfId="0" applyFont="1" applyBorder="1" applyAlignment="1" applyProtection="1">
      <alignment horizontal="center" vertical="center" textRotation="90"/>
      <protection hidden="1"/>
    </xf>
    <xf numFmtId="0" fontId="23" fillId="24" borderId="0" xfId="0" applyFont="1" applyFill="1" applyAlignment="1">
      <alignment vertical="center"/>
    </xf>
    <xf numFmtId="0" fontId="23" fillId="0" borderId="0" xfId="0" applyFont="1" applyAlignment="1">
      <alignment vertical="center"/>
    </xf>
    <xf numFmtId="0" fontId="23" fillId="0" borderId="39" xfId="0" applyFont="1" applyBorder="1" applyAlignment="1" applyProtection="1">
      <alignment horizontal="center" vertical="center"/>
      <protection hidden="1"/>
    </xf>
    <xf numFmtId="0" fontId="23" fillId="0" borderId="39" xfId="0" applyFont="1" applyBorder="1" applyAlignment="1" applyProtection="1">
      <alignment horizontal="center" vertical="center" textRotation="90"/>
      <protection locked="0"/>
    </xf>
    <xf numFmtId="9" fontId="23" fillId="0" borderId="39" xfId="0" applyNumberFormat="1" applyFont="1" applyBorder="1" applyAlignment="1" applyProtection="1">
      <alignment horizontal="center" vertical="center"/>
      <protection hidden="1"/>
    </xf>
    <xf numFmtId="0" fontId="23" fillId="0" borderId="40" xfId="0" applyFont="1" applyBorder="1" applyAlignment="1" applyProtection="1">
      <alignment horizontal="center" vertical="center" textRotation="90"/>
      <protection locked="0"/>
    </xf>
    <xf numFmtId="0" fontId="23" fillId="0" borderId="41" xfId="0" applyFont="1" applyBorder="1" applyAlignment="1" applyProtection="1">
      <alignment horizontal="center" vertical="center" textRotation="90"/>
      <protection locked="0"/>
    </xf>
    <xf numFmtId="0" fontId="23" fillId="0" borderId="42" xfId="0" applyFont="1" applyBorder="1" applyAlignment="1" applyProtection="1">
      <alignment horizontal="center" vertical="center" textRotation="90"/>
      <protection locked="0"/>
    </xf>
    <xf numFmtId="0" fontId="25" fillId="0" borderId="43" xfId="0" applyFont="1" applyBorder="1" applyAlignment="1" applyProtection="1">
      <alignment horizontal="center" vertical="center" textRotation="90" wrapText="1"/>
      <protection hidden="1"/>
    </xf>
    <xf numFmtId="9" fontId="23" fillId="0" borderId="11" xfId="0" applyNumberFormat="1" applyFont="1" applyBorder="1" applyAlignment="1" applyProtection="1">
      <alignment horizontal="center" vertical="center"/>
      <protection hidden="1"/>
    </xf>
    <xf numFmtId="0" fontId="25" fillId="0" borderId="11" xfId="0" applyFont="1" applyBorder="1" applyAlignment="1" applyProtection="1">
      <alignment horizontal="center" vertical="center" textRotation="90" wrapText="1"/>
      <protection hidden="1"/>
    </xf>
    <xf numFmtId="9" fontId="23" fillId="0" borderId="13" xfId="0" applyNumberFormat="1" applyFont="1" applyBorder="1" applyAlignment="1" applyProtection="1">
      <alignment horizontal="center" vertical="center"/>
      <protection hidden="1"/>
    </xf>
    <xf numFmtId="0" fontId="25" fillId="0" borderId="11" xfId="0" applyFont="1" applyBorder="1" applyAlignment="1" applyProtection="1">
      <alignment horizontal="center" vertical="center" textRotation="90"/>
      <protection hidden="1"/>
    </xf>
    <xf numFmtId="0" fontId="23" fillId="0" borderId="13" xfId="0" applyFont="1" applyBorder="1" applyAlignment="1" applyProtection="1">
      <alignment horizontal="center" vertical="center" wrapText="1"/>
      <protection locked="0"/>
    </xf>
    <xf numFmtId="0" fontId="23" fillId="0" borderId="11" xfId="0" applyFont="1" applyBorder="1" applyAlignment="1" applyProtection="1">
      <alignment horizontal="justify" vertical="top" wrapText="1"/>
      <protection locked="0"/>
    </xf>
    <xf numFmtId="0" fontId="23" fillId="0" borderId="11" xfId="0" applyFont="1" applyBorder="1" applyAlignment="1" applyProtection="1">
      <alignment horizontal="center" vertical="center" textRotation="90"/>
      <protection locked="0"/>
    </xf>
    <xf numFmtId="0" fontId="23" fillId="0" borderId="11" xfId="0" applyFont="1" applyBorder="1" applyAlignment="1" applyProtection="1">
      <alignment horizontal="justify" vertical="center" wrapText="1"/>
      <protection locked="0"/>
    </xf>
    <xf numFmtId="0" fontId="23" fillId="0" borderId="16" xfId="0" applyFont="1" applyBorder="1" applyAlignment="1" applyProtection="1">
      <alignment horizontal="justify" vertical="center" wrapText="1"/>
      <protection locked="0"/>
    </xf>
    <xf numFmtId="0" fontId="23" fillId="0" borderId="11" xfId="0" applyFont="1" applyBorder="1" applyAlignment="1" applyProtection="1">
      <alignment horizontal="center" vertical="center"/>
      <protection hidden="1"/>
    </xf>
    <xf numFmtId="0" fontId="23" fillId="0" borderId="0" xfId="0" applyFont="1" applyAlignment="1">
      <alignment horizontal="center" vertical="center"/>
    </xf>
    <xf numFmtId="0" fontId="23" fillId="0" borderId="0" xfId="0" applyFont="1" applyAlignment="1">
      <alignment horizontal="center"/>
    </xf>
    <xf numFmtId="0" fontId="25" fillId="0" borderId="11" xfId="0" applyFont="1" applyBorder="1" applyAlignment="1" applyProtection="1">
      <alignment horizontal="center" vertical="center" wrapText="1"/>
      <protection hidden="1"/>
    </xf>
    <xf numFmtId="9" fontId="23" fillId="0" borderId="26" xfId="0" applyNumberFormat="1" applyFont="1" applyBorder="1" applyAlignment="1" applyProtection="1">
      <alignment horizontal="center" vertical="center" wrapText="1"/>
      <protection hidden="1"/>
    </xf>
    <xf numFmtId="0" fontId="25" fillId="0" borderId="16" xfId="0" applyFont="1" applyBorder="1" applyAlignment="1" applyProtection="1">
      <alignment horizontal="center" vertical="center" wrapText="1"/>
      <protection hidden="1"/>
    </xf>
    <xf numFmtId="9" fontId="23" fillId="0" borderId="16" xfId="0" applyNumberFormat="1" applyFont="1" applyBorder="1" applyAlignment="1" applyProtection="1">
      <alignment horizontal="center" vertical="center" wrapText="1"/>
      <protection hidden="1"/>
    </xf>
    <xf numFmtId="9" fontId="23" fillId="0" borderId="25" xfId="0" applyNumberFormat="1"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hidden="1"/>
    </xf>
    <xf numFmtId="0" fontId="25" fillId="0" borderId="16" xfId="0" applyFont="1" applyBorder="1" applyAlignment="1" applyProtection="1">
      <alignment horizontal="center" vertical="center"/>
      <protection hidden="1"/>
    </xf>
    <xf numFmtId="0" fontId="28" fillId="0" borderId="23" xfId="0" applyFont="1" applyBorder="1" applyAlignment="1" applyProtection="1">
      <alignment horizontal="center" vertical="center" wrapText="1"/>
      <protection locked="0"/>
    </xf>
    <xf numFmtId="9" fontId="23" fillId="0" borderId="11" xfId="0" applyNumberFormat="1" applyFont="1" applyBorder="1" applyAlignment="1" applyProtection="1">
      <alignment horizontal="center" vertical="center" wrapText="1"/>
      <protection hidden="1"/>
    </xf>
    <xf numFmtId="9" fontId="23" fillId="0" borderId="11" xfId="0" applyNumberFormat="1" applyFont="1" applyBorder="1" applyAlignment="1" applyProtection="1">
      <alignment horizontal="center" vertical="center" wrapText="1"/>
      <protection locked="0"/>
    </xf>
    <xf numFmtId="0" fontId="25" fillId="0" borderId="11" xfId="0" applyFont="1" applyBorder="1" applyAlignment="1" applyProtection="1">
      <alignment horizontal="center" vertical="center"/>
      <protection hidden="1"/>
    </xf>
    <xf numFmtId="0" fontId="23" fillId="0" borderId="12" xfId="0" applyFont="1" applyBorder="1" applyAlignment="1" applyProtection="1">
      <alignment horizontal="justify" vertical="center" wrapText="1"/>
      <protection locked="0"/>
    </xf>
    <xf numFmtId="0" fontId="23" fillId="0" borderId="16" xfId="0" applyFont="1" applyBorder="1" applyAlignment="1" applyProtection="1">
      <alignment horizontal="center" vertical="center"/>
      <protection hidden="1"/>
    </xf>
    <xf numFmtId="0" fontId="23" fillId="0" borderId="16" xfId="0" applyFont="1" applyBorder="1" applyAlignment="1" applyProtection="1">
      <alignment horizontal="center" vertical="center" textRotation="90"/>
      <protection locked="0"/>
    </xf>
    <xf numFmtId="9" fontId="23" fillId="0" borderId="16" xfId="0" applyNumberFormat="1" applyFont="1" applyBorder="1" applyAlignment="1" applyProtection="1">
      <alignment horizontal="center" vertical="center"/>
      <protection hidden="1"/>
    </xf>
    <xf numFmtId="0" fontId="23" fillId="0" borderId="20" xfId="0" applyFont="1" applyBorder="1" applyAlignment="1" applyProtection="1">
      <alignment horizontal="center" vertical="center" textRotation="90"/>
      <protection locked="0"/>
    </xf>
    <xf numFmtId="0" fontId="23" fillId="0" borderId="49" xfId="0" applyFont="1" applyBorder="1" applyAlignment="1" applyProtection="1">
      <alignment horizontal="center" vertical="center" textRotation="90"/>
      <protection locked="0"/>
    </xf>
    <xf numFmtId="0" fontId="23" fillId="0" borderId="22" xfId="0" applyFont="1" applyBorder="1" applyAlignment="1" applyProtection="1">
      <alignment horizontal="center" vertical="center" textRotation="90"/>
      <protection locked="0"/>
    </xf>
    <xf numFmtId="165" fontId="23" fillId="0" borderId="26" xfId="51" applyNumberFormat="1" applyFont="1" applyBorder="1" applyAlignment="1">
      <alignment horizontal="center" vertical="center"/>
    </xf>
    <xf numFmtId="0" fontId="25" fillId="0" borderId="17" xfId="0" applyFont="1" applyBorder="1" applyAlignment="1" applyProtection="1">
      <alignment horizontal="center" vertical="center" textRotation="90" wrapText="1"/>
      <protection hidden="1"/>
    </xf>
    <xf numFmtId="0" fontId="25" fillId="0" borderId="16" xfId="0" applyFont="1" applyBorder="1" applyAlignment="1" applyProtection="1">
      <alignment horizontal="center" vertical="center" textRotation="90" wrapText="1"/>
      <protection hidden="1"/>
    </xf>
    <xf numFmtId="0" fontId="25" fillId="0" borderId="16" xfId="0" applyFont="1" applyBorder="1" applyAlignment="1" applyProtection="1">
      <alignment horizontal="center" vertical="center" textRotation="90"/>
      <protection hidden="1"/>
    </xf>
    <xf numFmtId="0" fontId="23" fillId="0" borderId="12" xfId="0" applyFont="1" applyBorder="1" applyAlignment="1" applyProtection="1">
      <alignment horizontal="center" vertical="center" textRotation="90"/>
      <protection locked="0"/>
    </xf>
    <xf numFmtId="0" fontId="28" fillId="0" borderId="11" xfId="0" applyFont="1" applyBorder="1" applyAlignment="1" applyProtection="1">
      <alignment horizontal="center" vertical="center" wrapText="1"/>
      <protection locked="0"/>
    </xf>
    <xf numFmtId="165" fontId="23" fillId="0" borderId="11" xfId="51" applyNumberFormat="1" applyFont="1" applyBorder="1" applyAlignment="1">
      <alignment horizontal="center" vertical="center"/>
    </xf>
    <xf numFmtId="0" fontId="26" fillId="0" borderId="11" xfId="0" applyFont="1" applyBorder="1" applyAlignment="1" applyProtection="1">
      <alignment horizontal="center" vertical="center" wrapText="1"/>
      <protection locked="0"/>
    </xf>
    <xf numFmtId="165" fontId="23" fillId="0" borderId="11" xfId="51" applyNumberFormat="1" applyFont="1" applyFill="1" applyBorder="1" applyAlignment="1">
      <alignment horizontal="center" vertical="center"/>
    </xf>
    <xf numFmtId="0" fontId="23" fillId="0" borderId="11" xfId="0" applyFont="1" applyBorder="1" applyAlignment="1">
      <alignment horizontal="justify" vertical="top" wrapText="1"/>
    </xf>
    <xf numFmtId="0" fontId="23" fillId="24" borderId="12" xfId="0" applyFont="1" applyFill="1" applyBorder="1" applyAlignment="1">
      <alignment horizontal="justify" vertical="top" wrapText="1"/>
    </xf>
    <xf numFmtId="0" fontId="25" fillId="0" borderId="35" xfId="0" applyFont="1" applyBorder="1" applyAlignment="1">
      <alignment horizontal="left" vertical="center"/>
    </xf>
    <xf numFmtId="0" fontId="25" fillId="34" borderId="26" xfId="0" applyFont="1" applyFill="1" applyBorder="1" applyAlignment="1">
      <alignment horizontal="center" vertical="center" textRotation="90"/>
    </xf>
    <xf numFmtId="0" fontId="23" fillId="0" borderId="12" xfId="0" applyFont="1" applyBorder="1" applyAlignment="1">
      <alignment horizontal="center" vertical="center"/>
    </xf>
    <xf numFmtId="0" fontId="23" fillId="0" borderId="12" xfId="0" applyFont="1" applyBorder="1" applyAlignment="1" applyProtection="1">
      <alignment horizontal="center" vertical="center"/>
      <protection hidden="1"/>
    </xf>
    <xf numFmtId="9" fontId="23" fillId="0" borderId="12" xfId="0" applyNumberFormat="1" applyFont="1" applyBorder="1" applyAlignment="1" applyProtection="1">
      <alignment horizontal="center" vertical="center"/>
      <protection hidden="1"/>
    </xf>
    <xf numFmtId="165" fontId="23" fillId="0" borderId="12" xfId="51" applyNumberFormat="1" applyFont="1" applyBorder="1" applyAlignment="1">
      <alignment horizontal="center" vertical="center"/>
    </xf>
    <xf numFmtId="0" fontId="25" fillId="0" borderId="12" xfId="0" applyFont="1" applyBorder="1" applyAlignment="1" applyProtection="1">
      <alignment horizontal="center" vertical="center" textRotation="90" wrapText="1"/>
      <protection hidden="1"/>
    </xf>
    <xf numFmtId="0" fontId="25" fillId="0" borderId="12" xfId="0" applyFont="1" applyBorder="1" applyAlignment="1" applyProtection="1">
      <alignment horizontal="center" vertical="center" textRotation="90"/>
      <protection hidden="1"/>
    </xf>
    <xf numFmtId="0" fontId="28" fillId="0" borderId="11" xfId="0" applyFont="1" applyBorder="1" applyAlignment="1" applyProtection="1">
      <alignment horizontal="justify" vertical="center" wrapText="1"/>
      <protection locked="0"/>
    </xf>
    <xf numFmtId="0" fontId="23" fillId="0" borderId="11" xfId="0" applyFont="1" applyBorder="1" applyAlignment="1">
      <alignment vertical="center"/>
    </xf>
    <xf numFmtId="0" fontId="23" fillId="0" borderId="11" xfId="0" applyFont="1" applyBorder="1" applyAlignment="1" applyProtection="1">
      <alignment horizontal="left" vertical="center" wrapText="1"/>
      <protection locked="0"/>
    </xf>
    <xf numFmtId="0" fontId="28" fillId="24" borderId="11" xfId="0" applyFont="1" applyFill="1" applyBorder="1" applyAlignment="1" applyProtection="1">
      <alignment horizontal="justify" vertical="center" wrapText="1"/>
      <protection locked="0"/>
    </xf>
    <xf numFmtId="0" fontId="23" fillId="24" borderId="12" xfId="0" applyFont="1" applyFill="1" applyBorder="1" applyAlignment="1" applyProtection="1">
      <alignment horizontal="center" vertical="center" textRotation="90"/>
      <protection locked="0"/>
    </xf>
    <xf numFmtId="165" fontId="23" fillId="0" borderId="36" xfId="51" applyNumberFormat="1" applyFont="1" applyBorder="1" applyAlignment="1">
      <alignment horizontal="center" vertical="center"/>
    </xf>
    <xf numFmtId="0" fontId="23" fillId="0" borderId="21" xfId="0" applyFont="1" applyBorder="1" applyAlignment="1">
      <alignment horizontal="center" vertical="center"/>
    </xf>
    <xf numFmtId="0" fontId="23" fillId="0" borderId="21" xfId="0" applyFont="1" applyBorder="1" applyAlignment="1" applyProtection="1">
      <alignment horizontal="justify" vertical="center" wrapText="1"/>
      <protection locked="0"/>
    </xf>
    <xf numFmtId="0" fontId="23" fillId="0" borderId="43" xfId="0" applyFont="1" applyBorder="1" applyAlignment="1" applyProtection="1">
      <alignment horizontal="center" vertical="center"/>
      <protection hidden="1"/>
    </xf>
    <xf numFmtId="0" fontId="23" fillId="0" borderId="26" xfId="0" applyFont="1" applyBorder="1" applyAlignment="1" applyProtection="1">
      <alignment horizontal="center" vertical="center" wrapText="1"/>
      <protection locked="0"/>
    </xf>
    <xf numFmtId="0" fontId="23" fillId="0" borderId="24" xfId="0" applyFont="1" applyBorder="1" applyAlignment="1" applyProtection="1">
      <alignment horizontal="center" vertical="center"/>
      <protection locked="0"/>
    </xf>
    <xf numFmtId="9" fontId="23" fillId="0" borderId="36" xfId="0" applyNumberFormat="1" applyFont="1" applyBorder="1" applyAlignment="1" applyProtection="1">
      <alignment horizontal="center" vertical="center" wrapText="1"/>
      <protection hidden="1"/>
    </xf>
    <xf numFmtId="9" fontId="23" fillId="0" borderId="23" xfId="0" applyNumberFormat="1" applyFont="1" applyBorder="1" applyAlignment="1" applyProtection="1">
      <alignment horizontal="center" vertical="center"/>
      <protection hidden="1"/>
    </xf>
    <xf numFmtId="0" fontId="25" fillId="0" borderId="45" xfId="0" applyFont="1" applyBorder="1" applyAlignment="1" applyProtection="1">
      <alignment horizontal="center" vertical="center" textRotation="90" wrapText="1"/>
      <protection hidden="1"/>
    </xf>
    <xf numFmtId="0" fontId="23" fillId="0" borderId="11" xfId="0" applyFont="1" applyBorder="1" applyAlignment="1" applyProtection="1">
      <alignment vertical="center" wrapText="1"/>
      <protection locked="0"/>
    </xf>
    <xf numFmtId="9" fontId="23" fillId="0" borderId="26" xfId="0" applyNumberFormat="1" applyFont="1" applyBorder="1" applyAlignment="1" applyProtection="1">
      <alignment horizontal="center" vertical="center" wrapText="1"/>
      <protection locked="0"/>
    </xf>
    <xf numFmtId="0" fontId="23" fillId="0" borderId="26" xfId="0" applyFont="1" applyBorder="1" applyAlignment="1" applyProtection="1">
      <alignment horizontal="center" vertical="center"/>
      <protection locked="0"/>
    </xf>
    <xf numFmtId="0" fontId="25" fillId="0" borderId="48" xfId="0" applyFont="1" applyBorder="1" applyAlignment="1" applyProtection="1">
      <alignment horizontal="center" vertical="center" wrapText="1"/>
      <protection hidden="1"/>
    </xf>
    <xf numFmtId="0" fontId="23" fillId="0" borderId="51" xfId="0" applyFont="1" applyBorder="1" applyAlignment="1" applyProtection="1">
      <alignment horizontal="center" vertical="center" textRotation="90"/>
      <protection locked="0"/>
    </xf>
    <xf numFmtId="0" fontId="23" fillId="0" borderId="50" xfId="0" applyFont="1" applyBorder="1" applyAlignment="1" applyProtection="1">
      <alignment horizontal="center" vertical="center" textRotation="90"/>
      <protection locked="0"/>
    </xf>
    <xf numFmtId="0" fontId="23" fillId="0" borderId="25" xfId="0" applyFont="1" applyBorder="1" applyAlignment="1" applyProtection="1">
      <alignment horizontal="center" vertical="center" textRotation="90"/>
      <protection locked="0"/>
    </xf>
    <xf numFmtId="0" fontId="23" fillId="0" borderId="23" xfId="0" applyFont="1" applyBorder="1" applyAlignment="1" applyProtection="1">
      <alignment vertical="center" wrapText="1"/>
      <protection locked="0"/>
    </xf>
    <xf numFmtId="0" fontId="23" fillId="24" borderId="11" xfId="0" applyFont="1" applyFill="1" applyBorder="1" applyAlignment="1">
      <alignment vertical="top" wrapText="1"/>
    </xf>
    <xf numFmtId="14" fontId="23" fillId="0" borderId="11" xfId="0" applyNumberFormat="1" applyFont="1" applyBorder="1" applyAlignment="1" applyProtection="1">
      <alignment vertical="center"/>
      <protection locked="0"/>
    </xf>
    <xf numFmtId="0" fontId="23" fillId="0" borderId="11" xfId="0" applyFont="1" applyBorder="1" applyAlignment="1" applyProtection="1">
      <alignment vertical="center"/>
      <protection locked="0"/>
    </xf>
    <xf numFmtId="0" fontId="35" fillId="0" borderId="10" xfId="0" applyFont="1" applyBorder="1" applyAlignment="1">
      <alignment horizontal="center" vertical="center"/>
    </xf>
    <xf numFmtId="0" fontId="35" fillId="0" borderId="11" xfId="0" applyFont="1" applyBorder="1" applyAlignment="1">
      <alignment horizontal="center" vertical="center"/>
    </xf>
    <xf numFmtId="0" fontId="35" fillId="0" borderId="16" xfId="0" applyFont="1" applyBorder="1" applyAlignment="1">
      <alignment horizontal="center" vertical="center"/>
    </xf>
    <xf numFmtId="0" fontId="35" fillId="0" borderId="12" xfId="0" applyFont="1" applyBorder="1" applyAlignment="1">
      <alignment horizontal="center" vertical="center"/>
    </xf>
    <xf numFmtId="0" fontId="25" fillId="0" borderId="23" xfId="0" applyFont="1" applyBorder="1" applyAlignment="1" applyProtection="1">
      <alignment horizontal="center" vertical="center"/>
      <protection hidden="1"/>
    </xf>
    <xf numFmtId="9" fontId="23" fillId="0" borderId="46" xfId="0" applyNumberFormat="1" applyFont="1" applyBorder="1" applyAlignment="1" applyProtection="1">
      <alignment horizontal="center" vertical="center" wrapText="1"/>
      <protection locked="0"/>
    </xf>
    <xf numFmtId="9" fontId="23" fillId="0" borderId="21" xfId="0" applyNumberFormat="1" applyFont="1" applyBorder="1" applyAlignment="1" applyProtection="1">
      <alignment horizontal="center" vertical="center" wrapText="1"/>
      <protection hidden="1"/>
    </xf>
    <xf numFmtId="0" fontId="25" fillId="0" borderId="23" xfId="0" applyFont="1" applyBorder="1" applyAlignment="1" applyProtection="1">
      <alignment horizontal="center" vertical="center" wrapText="1"/>
      <protection hidden="1"/>
    </xf>
    <xf numFmtId="9" fontId="23" fillId="0" borderId="23" xfId="0" applyNumberFormat="1" applyFont="1" applyBorder="1" applyAlignment="1" applyProtection="1">
      <alignment horizontal="center" vertical="center" wrapText="1"/>
      <protection hidden="1"/>
    </xf>
    <xf numFmtId="0" fontId="28" fillId="0" borderId="16" xfId="0" applyFont="1" applyBorder="1" applyAlignment="1" applyProtection="1">
      <alignment horizontal="center" vertical="center" wrapText="1"/>
      <protection locked="0"/>
    </xf>
    <xf numFmtId="0" fontId="23" fillId="0" borderId="23" xfId="0" applyFont="1" applyBorder="1" applyAlignment="1" applyProtection="1">
      <alignment horizontal="center" vertical="center" textRotation="90"/>
      <protection locked="0"/>
    </xf>
    <xf numFmtId="0" fontId="25" fillId="0" borderId="12" xfId="0" applyFont="1" applyBorder="1" applyAlignment="1" applyProtection="1">
      <alignment horizontal="center" vertical="center" wrapText="1"/>
      <protection hidden="1"/>
    </xf>
    <xf numFmtId="9" fontId="23" fillId="0" borderId="12" xfId="0" applyNumberFormat="1" applyFont="1" applyBorder="1" applyAlignment="1" applyProtection="1">
      <alignment horizontal="center" vertical="center" wrapText="1"/>
      <protection hidden="1"/>
    </xf>
    <xf numFmtId="0" fontId="23" fillId="0" borderId="16" xfId="0" applyFont="1" applyBorder="1" applyAlignment="1" applyProtection="1">
      <alignment horizontal="center" vertical="center"/>
      <protection locked="0"/>
    </xf>
    <xf numFmtId="0" fontId="23" fillId="0" borderId="21" xfId="0" applyFont="1" applyBorder="1" applyAlignment="1" applyProtection="1">
      <alignment horizontal="center" vertical="center"/>
      <protection locked="0"/>
    </xf>
    <xf numFmtId="0" fontId="25" fillId="0" borderId="21" xfId="0" applyFont="1" applyBorder="1" applyAlignment="1" applyProtection="1">
      <alignment horizontal="center" vertical="center" wrapText="1"/>
      <protection hidden="1"/>
    </xf>
    <xf numFmtId="9" fontId="23" fillId="0" borderId="21" xfId="0" applyNumberFormat="1" applyFont="1" applyBorder="1" applyAlignment="1" applyProtection="1">
      <alignment horizontal="center" vertical="center" wrapText="1"/>
      <protection locked="0"/>
    </xf>
    <xf numFmtId="0" fontId="23" fillId="0" borderId="21" xfId="0" applyFont="1" applyBorder="1" applyAlignment="1" applyProtection="1">
      <alignment horizontal="center" vertical="center" wrapText="1"/>
      <protection locked="0"/>
    </xf>
    <xf numFmtId="0" fontId="25" fillId="0" borderId="21" xfId="0" applyFont="1" applyBorder="1" applyAlignment="1" applyProtection="1">
      <alignment horizontal="center" vertical="center"/>
      <protection hidden="1"/>
    </xf>
    <xf numFmtId="0" fontId="23" fillId="0" borderId="52" xfId="0" applyFont="1" applyBorder="1" applyAlignment="1">
      <alignment horizontal="center"/>
    </xf>
    <xf numFmtId="0" fontId="25" fillId="0" borderId="52" xfId="0" applyFont="1" applyBorder="1" applyAlignment="1" applyProtection="1">
      <alignment horizontal="center" vertical="center" wrapText="1"/>
      <protection hidden="1"/>
    </xf>
    <xf numFmtId="0" fontId="25" fillId="0" borderId="10" xfId="0" applyFont="1" applyBorder="1" applyAlignment="1">
      <alignment horizontal="center" vertical="center"/>
    </xf>
    <xf numFmtId="0" fontId="25" fillId="0" borderId="12" xfId="0" applyFont="1" applyBorder="1" applyAlignment="1">
      <alignment horizontal="center" vertical="center"/>
    </xf>
    <xf numFmtId="0" fontId="23" fillId="0" borderId="23" xfId="0" applyFont="1" applyBorder="1" applyAlignment="1" applyProtection="1">
      <alignment horizontal="center" vertical="center"/>
      <protection hidden="1"/>
    </xf>
    <xf numFmtId="9" fontId="23" fillId="0" borderId="24" xfId="0" applyNumberFormat="1" applyFont="1" applyBorder="1" applyAlignment="1" applyProtection="1">
      <alignment horizontal="center" vertical="center" wrapText="1"/>
      <protection hidden="1"/>
    </xf>
    <xf numFmtId="0" fontId="25" fillId="0" borderId="52" xfId="0" applyFont="1" applyBorder="1" applyAlignment="1" applyProtection="1">
      <alignment horizontal="center" vertical="center"/>
      <protection hidden="1"/>
    </xf>
    <xf numFmtId="0" fontId="25" fillId="0" borderId="52" xfId="0" applyFont="1" applyBorder="1" applyAlignment="1">
      <alignment horizontal="center" vertical="center"/>
    </xf>
    <xf numFmtId="0" fontId="23" fillId="0" borderId="52" xfId="0" applyFont="1" applyBorder="1" applyAlignment="1" applyProtection="1">
      <alignment horizontal="justify" vertical="center" wrapText="1"/>
      <protection locked="0"/>
    </xf>
    <xf numFmtId="0" fontId="23" fillId="0" borderId="52" xfId="0" applyFont="1" applyBorder="1" applyAlignment="1" applyProtection="1">
      <alignment horizontal="center" vertical="center"/>
      <protection hidden="1"/>
    </xf>
    <xf numFmtId="0" fontId="23" fillId="0" borderId="52" xfId="0" applyFont="1" applyBorder="1" applyAlignment="1" applyProtection="1">
      <alignment horizontal="center" vertical="center" textRotation="90"/>
      <protection locked="0"/>
    </xf>
    <xf numFmtId="9" fontId="23" fillId="0" borderId="52" xfId="0" applyNumberFormat="1" applyFont="1" applyBorder="1" applyAlignment="1" applyProtection="1">
      <alignment horizontal="center" vertical="center"/>
      <protection hidden="1"/>
    </xf>
    <xf numFmtId="165" fontId="23" fillId="0" borderId="52" xfId="51" applyNumberFormat="1" applyFont="1" applyBorder="1" applyAlignment="1">
      <alignment horizontal="center" vertical="center"/>
    </xf>
    <xf numFmtId="0" fontId="25" fillId="0" borderId="52" xfId="0" applyFont="1" applyBorder="1" applyAlignment="1" applyProtection="1">
      <alignment horizontal="center" vertical="center" textRotation="90" wrapText="1"/>
      <protection hidden="1"/>
    </xf>
    <xf numFmtId="0" fontId="25" fillId="0" borderId="52" xfId="0" applyFont="1" applyBorder="1" applyAlignment="1" applyProtection="1">
      <alignment horizontal="center" vertical="center" textRotation="90"/>
      <protection hidden="1"/>
    </xf>
    <xf numFmtId="0" fontId="23" fillId="0" borderId="52" xfId="0" applyFont="1" applyBorder="1" applyAlignment="1" applyProtection="1">
      <alignment horizontal="center" vertical="center" wrapText="1"/>
      <protection locked="0"/>
    </xf>
    <xf numFmtId="0" fontId="23" fillId="0" borderId="52" xfId="0" applyFont="1" applyBorder="1" applyAlignment="1" applyProtection="1">
      <alignment horizontal="center" vertical="center"/>
      <protection locked="0"/>
    </xf>
    <xf numFmtId="14" fontId="23" fillId="0" borderId="52" xfId="0" applyNumberFormat="1" applyFont="1" applyBorder="1" applyAlignment="1" applyProtection="1">
      <alignment horizontal="center" vertical="center"/>
      <protection locked="0"/>
    </xf>
    <xf numFmtId="0" fontId="23" fillId="0" borderId="52" xfId="0" applyFont="1" applyBorder="1" applyAlignment="1">
      <alignment horizontal="center" vertical="center"/>
    </xf>
    <xf numFmtId="9" fontId="23" fillId="0" borderId="27" xfId="0" applyNumberFormat="1" applyFont="1" applyBorder="1" applyAlignment="1" applyProtection="1">
      <alignment horizontal="center" vertical="center" wrapText="1"/>
      <protection hidden="1"/>
    </xf>
    <xf numFmtId="0" fontId="23" fillId="0" borderId="17" xfId="0" applyFont="1" applyBorder="1" applyAlignment="1" applyProtection="1">
      <alignment horizontal="center" vertical="center"/>
      <protection locked="0"/>
    </xf>
    <xf numFmtId="9" fontId="23" fillId="0" borderId="22" xfId="0" applyNumberFormat="1" applyFont="1" applyBorder="1" applyAlignment="1" applyProtection="1">
      <alignment horizontal="center" vertical="center" wrapText="1"/>
      <protection hidden="1"/>
    </xf>
    <xf numFmtId="0" fontId="28" fillId="24" borderId="52" xfId="0" applyFont="1" applyFill="1" applyBorder="1" applyAlignment="1" applyProtection="1">
      <alignment horizontal="justify" vertical="top" wrapText="1"/>
      <protection locked="0"/>
    </xf>
    <xf numFmtId="0" fontId="23" fillId="0" borderId="25" xfId="0" applyFont="1" applyBorder="1" applyAlignment="1" applyProtection="1">
      <alignment horizontal="center" vertical="center" wrapText="1"/>
      <protection locked="0"/>
    </xf>
    <xf numFmtId="9" fontId="23" fillId="0" borderId="52" xfId="0" applyNumberFormat="1" applyFont="1" applyBorder="1" applyAlignment="1" applyProtection="1">
      <alignment horizontal="center" vertical="center" wrapText="1"/>
      <protection hidden="1"/>
    </xf>
    <xf numFmtId="9" fontId="23" fillId="0" borderId="54" xfId="0" applyNumberFormat="1" applyFont="1" applyBorder="1" applyAlignment="1" applyProtection="1">
      <alignment horizontal="center" vertical="center" wrapText="1"/>
      <protection hidden="1"/>
    </xf>
    <xf numFmtId="0" fontId="23" fillId="0" borderId="52" xfId="0" applyFont="1" applyBorder="1" applyAlignment="1" applyProtection="1">
      <alignment horizontal="justify" vertical="top" wrapText="1"/>
      <protection locked="0"/>
    </xf>
    <xf numFmtId="0" fontId="28" fillId="24" borderId="52" xfId="0" applyFont="1" applyFill="1" applyBorder="1" applyAlignment="1" applyProtection="1">
      <alignment horizontal="justify" vertical="center" wrapText="1"/>
      <protection locked="0"/>
    </xf>
    <xf numFmtId="0" fontId="28" fillId="24" borderId="21" xfId="0" applyFont="1" applyFill="1" applyBorder="1" applyAlignment="1" applyProtection="1">
      <alignment horizontal="center" vertical="center" wrapText="1"/>
      <protection locked="0"/>
    </xf>
    <xf numFmtId="0" fontId="23" fillId="0" borderId="24" xfId="0" applyFont="1" applyBorder="1" applyAlignment="1" applyProtection="1">
      <alignment horizontal="center" vertical="center" wrapText="1"/>
      <protection locked="0"/>
    </xf>
    <xf numFmtId="0" fontId="23" fillId="0" borderId="36" xfId="0" applyFont="1" applyBorder="1" applyAlignment="1" applyProtection="1">
      <alignment horizontal="center" vertical="center"/>
      <protection locked="0"/>
    </xf>
    <xf numFmtId="9" fontId="23" fillId="0" borderId="37" xfId="0" applyNumberFormat="1" applyFont="1" applyBorder="1" applyAlignment="1" applyProtection="1">
      <alignment horizontal="center" vertical="center" wrapText="1"/>
      <protection hidden="1"/>
    </xf>
    <xf numFmtId="0" fontId="23" fillId="24" borderId="52" xfId="0" applyFont="1" applyFill="1" applyBorder="1" applyAlignment="1" applyProtection="1">
      <alignment horizontal="justify" vertical="center" wrapText="1"/>
      <protection locked="0"/>
    </xf>
    <xf numFmtId="0" fontId="23" fillId="0" borderId="50" xfId="0" applyFont="1" applyBorder="1" applyAlignment="1" applyProtection="1">
      <alignment horizontal="center" vertical="center" wrapText="1"/>
      <protection locked="0"/>
    </xf>
    <xf numFmtId="0" fontId="28" fillId="24" borderId="51" xfId="0" applyFont="1" applyFill="1" applyBorder="1" applyAlignment="1" applyProtection="1">
      <alignment horizontal="center" vertical="center" wrapText="1"/>
      <protection locked="0"/>
    </xf>
    <xf numFmtId="0" fontId="23" fillId="0" borderId="51" xfId="0" applyFont="1" applyBorder="1" applyAlignment="1" applyProtection="1">
      <alignment horizontal="center" vertical="center"/>
      <protection locked="0"/>
    </xf>
    <xf numFmtId="0" fontId="23" fillId="0" borderId="52" xfId="0" applyFont="1" applyBorder="1" applyAlignment="1">
      <alignment vertical="center" wrapText="1"/>
    </xf>
    <xf numFmtId="0" fontId="23" fillId="24" borderId="52" xfId="0" applyFont="1" applyFill="1" applyBorder="1" applyAlignment="1" applyProtection="1">
      <alignment horizontal="justify" vertical="top" wrapText="1"/>
      <protection locked="0"/>
    </xf>
    <xf numFmtId="0" fontId="28" fillId="24" borderId="52" xfId="0" applyFont="1" applyFill="1" applyBorder="1" applyAlignment="1" applyProtection="1">
      <alignment horizontal="center" vertical="center" wrapText="1"/>
      <protection locked="0"/>
    </xf>
    <xf numFmtId="9" fontId="23" fillId="0" borderId="53" xfId="0" applyNumberFormat="1" applyFont="1" applyBorder="1" applyAlignment="1" applyProtection="1">
      <alignment horizontal="center" vertical="center" wrapText="1"/>
      <protection hidden="1"/>
    </xf>
    <xf numFmtId="0" fontId="23" fillId="0" borderId="52" xfId="0" applyFont="1" applyBorder="1" applyAlignment="1" applyProtection="1">
      <alignment vertical="center" wrapText="1"/>
      <protection locked="0"/>
    </xf>
    <xf numFmtId="0" fontId="23" fillId="0" borderId="21" xfId="0" quotePrefix="1" applyFont="1" applyBorder="1" applyAlignment="1" applyProtection="1">
      <alignment horizontal="center" vertical="center" wrapText="1"/>
      <protection locked="0"/>
    </xf>
    <xf numFmtId="0" fontId="23" fillId="0" borderId="26" xfId="0" quotePrefix="1" applyFont="1" applyBorder="1" applyAlignment="1" applyProtection="1">
      <alignment horizontal="center" vertical="center" wrapText="1"/>
      <protection locked="0"/>
    </xf>
    <xf numFmtId="0" fontId="25" fillId="0" borderId="37" xfId="0" applyFont="1" applyBorder="1" applyAlignment="1" applyProtection="1">
      <alignment horizontal="center" vertical="center"/>
      <protection hidden="1"/>
    </xf>
    <xf numFmtId="0" fontId="23" fillId="0" borderId="37" xfId="0" applyFont="1" applyBorder="1" applyAlignment="1">
      <alignment horizontal="center" vertical="center"/>
    </xf>
    <xf numFmtId="0" fontId="23" fillId="0" borderId="37" xfId="0" applyFont="1" applyBorder="1" applyAlignment="1" applyProtection="1">
      <alignment horizontal="justify" vertical="center" wrapText="1"/>
      <protection locked="0"/>
    </xf>
    <xf numFmtId="0" fontId="23" fillId="0" borderId="15" xfId="0" applyFont="1" applyBorder="1" applyAlignment="1" applyProtection="1">
      <alignment horizontal="center" vertical="center"/>
      <protection hidden="1"/>
    </xf>
    <xf numFmtId="165" fontId="23" fillId="0" borderId="37" xfId="51" applyNumberFormat="1" applyFont="1" applyBorder="1" applyAlignment="1">
      <alignment horizontal="center" vertical="center"/>
    </xf>
    <xf numFmtId="14" fontId="22" fillId="0" borderId="52" xfId="0" applyNumberFormat="1" applyFont="1" applyBorder="1" applyAlignment="1" applyProtection="1">
      <alignment horizontal="center" vertical="center"/>
      <protection locked="0"/>
    </xf>
    <xf numFmtId="0" fontId="28" fillId="0" borderId="52" xfId="0" applyFont="1" applyBorder="1" applyAlignment="1" applyProtection="1">
      <alignment horizontal="center" vertical="center" wrapText="1"/>
      <protection locked="0"/>
    </xf>
    <xf numFmtId="9" fontId="23" fillId="0" borderId="52" xfId="0" applyNumberFormat="1" applyFont="1" applyBorder="1" applyAlignment="1" applyProtection="1">
      <alignment horizontal="center" vertical="center" wrapText="1"/>
      <protection locked="0"/>
    </xf>
    <xf numFmtId="0" fontId="28" fillId="0" borderId="52" xfId="0" applyFont="1" applyBorder="1" applyAlignment="1">
      <alignment horizontal="justify" vertical="top" wrapText="1"/>
    </xf>
    <xf numFmtId="0" fontId="23" fillId="0" borderId="52" xfId="0" applyFont="1" applyBorder="1" applyAlignment="1">
      <alignment horizontal="justify" vertical="center" wrapText="1"/>
    </xf>
    <xf numFmtId="165" fontId="23" fillId="0" borderId="52" xfId="51" applyNumberFormat="1" applyFont="1" applyFill="1" applyBorder="1" applyAlignment="1">
      <alignment horizontal="center" vertical="center"/>
    </xf>
    <xf numFmtId="0" fontId="23" fillId="0" borderId="52" xfId="0" applyFont="1" applyBorder="1" applyAlignment="1" applyProtection="1">
      <alignment horizontal="left" vertical="center" wrapText="1"/>
      <protection locked="0"/>
    </xf>
    <xf numFmtId="0" fontId="23" fillId="24" borderId="52" xfId="0" applyFont="1" applyFill="1" applyBorder="1" applyAlignment="1">
      <alignment horizontal="justify" vertical="center" wrapText="1"/>
    </xf>
    <xf numFmtId="0" fontId="28" fillId="0" borderId="23" xfId="0" quotePrefix="1" applyFont="1" applyBorder="1" applyAlignment="1" applyProtection="1">
      <alignment horizontal="center" vertical="center" wrapText="1"/>
      <protection locked="0"/>
    </xf>
    <xf numFmtId="0" fontId="23" fillId="0" borderId="11" xfId="0" applyFont="1" applyBorder="1" applyAlignment="1">
      <alignment horizontal="center" vertical="center"/>
    </xf>
    <xf numFmtId="0" fontId="23" fillId="0" borderId="52" xfId="0" applyFont="1" applyBorder="1" applyAlignment="1">
      <alignment horizontal="justify" vertical="top" wrapText="1"/>
    </xf>
    <xf numFmtId="0" fontId="23" fillId="0" borderId="52" xfId="0" applyFont="1" applyBorder="1" applyAlignment="1">
      <alignment vertical="top" wrapText="1"/>
    </xf>
    <xf numFmtId="0" fontId="23" fillId="24" borderId="52" xfId="0" applyFont="1" applyFill="1" applyBorder="1" applyAlignment="1">
      <alignment vertical="top" wrapText="1"/>
    </xf>
    <xf numFmtId="0" fontId="26" fillId="0" borderId="52" xfId="0" applyFont="1" applyBorder="1" applyAlignment="1">
      <alignment horizontal="justify" vertical="top" wrapText="1"/>
    </xf>
    <xf numFmtId="0" fontId="23" fillId="24" borderId="52" xfId="0" applyFont="1" applyFill="1" applyBorder="1" applyAlignment="1">
      <alignment horizontal="justify" vertical="top" wrapText="1"/>
    </xf>
    <xf numFmtId="0" fontId="23" fillId="24" borderId="11" xfId="0" applyFont="1" applyFill="1" applyBorder="1" applyAlignment="1">
      <alignment horizontal="center" vertical="center"/>
    </xf>
    <xf numFmtId="0" fontId="23" fillId="24" borderId="11" xfId="0" applyFont="1" applyFill="1" applyBorder="1" applyAlignment="1">
      <alignment horizontal="center"/>
    </xf>
    <xf numFmtId="0" fontId="28" fillId="24" borderId="11" xfId="1" applyFont="1" applyFill="1" applyBorder="1" applyAlignment="1">
      <alignment horizontal="center" vertical="center" wrapText="1"/>
    </xf>
    <xf numFmtId="0" fontId="23" fillId="24" borderId="52" xfId="0" applyFont="1" applyFill="1" applyBorder="1" applyAlignment="1">
      <alignment horizontal="center"/>
    </xf>
    <xf numFmtId="0" fontId="23" fillId="24" borderId="11" xfId="0" applyFont="1" applyFill="1" applyBorder="1" applyAlignment="1">
      <alignment horizontal="left" vertical="top"/>
    </xf>
    <xf numFmtId="0" fontId="23" fillId="24" borderId="11" xfId="0" applyFont="1" applyFill="1" applyBorder="1" applyAlignment="1">
      <alignment horizontal="left"/>
    </xf>
    <xf numFmtId="0" fontId="23" fillId="24" borderId="11" xfId="0" applyFont="1" applyFill="1" applyBorder="1" applyAlignment="1">
      <alignment horizontal="left" vertical="center"/>
    </xf>
    <xf numFmtId="0" fontId="28" fillId="24" borderId="11" xfId="0" applyFont="1" applyFill="1" applyBorder="1" applyAlignment="1">
      <alignment horizontal="left" vertical="center" wrapText="1"/>
    </xf>
    <xf numFmtId="0" fontId="28" fillId="24" borderId="52" xfId="0" applyFont="1" applyFill="1" applyBorder="1" applyAlignment="1">
      <alignment horizontal="left" vertical="center" wrapText="1"/>
    </xf>
    <xf numFmtId="0" fontId="25" fillId="37" borderId="11" xfId="0" applyFont="1" applyFill="1" applyBorder="1" applyAlignment="1">
      <alignment horizontal="left" vertical="center"/>
    </xf>
    <xf numFmtId="0" fontId="27" fillId="37" borderId="11" xfId="0" applyFont="1" applyFill="1" applyBorder="1" applyAlignment="1">
      <alignment vertical="center"/>
    </xf>
    <xf numFmtId="0" fontId="29" fillId="37" borderId="11" xfId="0" applyFont="1" applyFill="1" applyBorder="1" applyAlignment="1">
      <alignment horizontal="center" vertical="center" wrapText="1"/>
    </xf>
    <xf numFmtId="0" fontId="29" fillId="37" borderId="11" xfId="36" applyFont="1" applyFill="1" applyBorder="1" applyAlignment="1">
      <alignment horizontal="center" vertical="center" wrapText="1"/>
    </xf>
    <xf numFmtId="9" fontId="23" fillId="0" borderId="47" xfId="0" applyNumberFormat="1" applyFont="1" applyBorder="1" applyAlignment="1" applyProtection="1">
      <alignment horizontal="center" vertical="center" wrapText="1"/>
      <protection locked="0"/>
    </xf>
    <xf numFmtId="0" fontId="23" fillId="0" borderId="37" xfId="0" applyFont="1" applyBorder="1" applyAlignment="1" applyProtection="1">
      <alignment horizontal="center" vertical="center" wrapText="1"/>
      <protection locked="0"/>
    </xf>
    <xf numFmtId="0" fontId="23" fillId="0" borderId="48" xfId="0" applyFont="1" applyBorder="1" applyAlignment="1" applyProtection="1">
      <alignment horizontal="center" vertical="center" wrapText="1"/>
      <protection locked="0"/>
    </xf>
    <xf numFmtId="0" fontId="28" fillId="24" borderId="37" xfId="0" applyFont="1" applyFill="1" applyBorder="1" applyAlignment="1" applyProtection="1">
      <alignment horizontal="center" vertical="center" wrapText="1"/>
      <protection locked="0"/>
    </xf>
    <xf numFmtId="0" fontId="23" fillId="0" borderId="27" xfId="0" applyFont="1" applyBorder="1" applyAlignment="1" applyProtection="1">
      <alignment horizontal="center" vertical="center" wrapText="1"/>
      <protection locked="0"/>
    </xf>
    <xf numFmtId="0" fontId="25" fillId="0" borderId="12" xfId="0" applyFont="1" applyBorder="1" applyAlignment="1" applyProtection="1">
      <alignment horizontal="center" vertical="center"/>
      <protection hidden="1"/>
    </xf>
    <xf numFmtId="0" fontId="28" fillId="0" borderId="12" xfId="0" applyFont="1" applyBorder="1" applyAlignment="1" applyProtection="1">
      <alignment horizontal="center" vertical="center" wrapText="1"/>
      <protection locked="0"/>
    </xf>
    <xf numFmtId="0" fontId="23" fillId="0" borderId="57" xfId="0" applyFont="1" applyBorder="1" applyAlignment="1">
      <alignment horizontal="justify" vertical="top" wrapText="1"/>
    </xf>
    <xf numFmtId="0" fontId="23" fillId="0" borderId="55" xfId="0" applyFont="1" applyBorder="1" applyAlignment="1">
      <alignment horizontal="justify" vertical="top" wrapText="1"/>
    </xf>
    <xf numFmtId="0" fontId="23" fillId="0" borderId="55" xfId="0" applyFont="1" applyBorder="1" applyAlignment="1">
      <alignment vertical="top" wrapText="1"/>
    </xf>
    <xf numFmtId="0" fontId="23" fillId="0" borderId="56" xfId="0" applyFont="1" applyBorder="1" applyAlignment="1">
      <alignment vertical="top" wrapText="1"/>
    </xf>
    <xf numFmtId="0" fontId="28" fillId="24" borderId="57" xfId="0" applyFont="1" applyFill="1" applyBorder="1" applyAlignment="1" applyProtection="1">
      <alignment horizontal="justify" vertical="top" wrapText="1"/>
      <protection locked="0"/>
    </xf>
    <xf numFmtId="0" fontId="28" fillId="24" borderId="55" xfId="0" applyFont="1" applyFill="1" applyBorder="1" applyAlignment="1" applyProtection="1">
      <alignment horizontal="justify" vertical="center" wrapText="1"/>
      <protection locked="0"/>
    </xf>
    <xf numFmtId="0" fontId="23" fillId="24" borderId="55" xfId="0" applyFont="1" applyFill="1" applyBorder="1" applyAlignment="1" applyProtection="1">
      <alignment horizontal="justify" vertical="center" wrapText="1"/>
      <protection locked="0"/>
    </xf>
    <xf numFmtId="0" fontId="28" fillId="24" borderId="55" xfId="0" applyFont="1" applyFill="1" applyBorder="1" applyAlignment="1" applyProtection="1">
      <alignment horizontal="justify" vertical="top" wrapText="1"/>
      <protection locked="0"/>
    </xf>
    <xf numFmtId="0" fontId="23" fillId="24" borderId="55" xfId="0" applyFont="1" applyFill="1" applyBorder="1" applyAlignment="1" applyProtection="1">
      <alignment horizontal="justify" vertical="top" wrapText="1"/>
      <protection locked="0"/>
    </xf>
    <xf numFmtId="0" fontId="28" fillId="24" borderId="58" xfId="0" applyFont="1" applyFill="1" applyBorder="1" applyAlignment="1" applyProtection="1">
      <alignment horizontal="justify" vertical="top" wrapText="1"/>
      <protection locked="0"/>
    </xf>
    <xf numFmtId="0" fontId="23" fillId="24" borderId="56" xfId="0" applyFont="1" applyFill="1" applyBorder="1" applyAlignment="1" applyProtection="1">
      <alignment horizontal="justify" vertical="top" wrapText="1"/>
      <protection locked="0"/>
    </xf>
    <xf numFmtId="0" fontId="23" fillId="0" borderId="36" xfId="0" applyFont="1" applyBorder="1" applyAlignment="1" applyProtection="1">
      <alignment horizontal="center" vertical="center" wrapText="1"/>
      <protection locked="0"/>
    </xf>
    <xf numFmtId="0" fontId="23" fillId="0" borderId="29"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8" fillId="24" borderId="11" xfId="0" applyFont="1" applyFill="1" applyBorder="1" applyAlignment="1" applyProtection="1">
      <alignment horizontal="center" vertical="center" wrapText="1"/>
      <protection locked="0"/>
    </xf>
    <xf numFmtId="0" fontId="28" fillId="0" borderId="52" xfId="0" applyFont="1" applyBorder="1" applyAlignment="1" applyProtection="1">
      <alignment horizontal="justify" vertical="center" wrapText="1"/>
      <protection locked="0"/>
    </xf>
    <xf numFmtId="0" fontId="23" fillId="36" borderId="11" xfId="0" applyFont="1" applyFill="1" applyBorder="1" applyAlignment="1" applyProtection="1">
      <alignment horizontal="justify" vertical="center" wrapText="1"/>
      <protection locked="0"/>
    </xf>
    <xf numFmtId="0" fontId="23" fillId="36" borderId="37" xfId="0" applyFont="1" applyFill="1" applyBorder="1" applyAlignment="1" applyProtection="1">
      <alignment horizontal="justify" vertical="center" wrapText="1"/>
      <protection locked="0"/>
    </xf>
    <xf numFmtId="0" fontId="23" fillId="36" borderId="21" xfId="0" applyFont="1" applyFill="1" applyBorder="1" applyAlignment="1" applyProtection="1">
      <alignment horizontal="justify" vertical="center" wrapText="1"/>
      <protection locked="0"/>
    </xf>
    <xf numFmtId="0" fontId="25" fillId="0" borderId="10" xfId="0" applyFont="1" applyBorder="1" applyAlignment="1" applyProtection="1">
      <alignment horizontal="center" vertical="center" wrapText="1"/>
      <protection hidden="1"/>
    </xf>
    <xf numFmtId="9" fontId="23" fillId="0" borderId="10" xfId="0" applyNumberFormat="1" applyFont="1" applyBorder="1" applyAlignment="1" applyProtection="1">
      <alignment horizontal="center" vertical="center" wrapText="1"/>
      <protection hidden="1"/>
    </xf>
    <xf numFmtId="9" fontId="23" fillId="0" borderId="13" xfId="0" applyNumberFormat="1" applyFont="1" applyBorder="1" applyAlignment="1" applyProtection="1">
      <alignment horizontal="center" vertical="center" wrapText="1"/>
      <protection hidden="1"/>
    </xf>
    <xf numFmtId="0" fontId="25" fillId="0" borderId="10" xfId="0" applyFont="1" applyBorder="1" applyAlignment="1" applyProtection="1">
      <alignment horizontal="center" vertical="center"/>
      <protection hidden="1"/>
    </xf>
    <xf numFmtId="0" fontId="28" fillId="0" borderId="52" xfId="0" applyFont="1" applyBorder="1" applyAlignment="1">
      <alignment horizontal="justify" vertical="center" wrapText="1"/>
    </xf>
    <xf numFmtId="0" fontId="28" fillId="24" borderId="52" xfId="0" applyFont="1" applyFill="1" applyBorder="1" applyAlignment="1">
      <alignment horizontal="justify" vertical="top" wrapText="1"/>
    </xf>
    <xf numFmtId="0" fontId="26" fillId="24" borderId="52" xfId="0" applyFont="1" applyFill="1" applyBorder="1" applyAlignment="1">
      <alignment horizontal="justify" vertical="top" wrapText="1"/>
    </xf>
    <xf numFmtId="165" fontId="23" fillId="0" borderId="10" xfId="51" applyNumberFormat="1" applyFont="1" applyBorder="1" applyAlignment="1">
      <alignment horizontal="center" vertical="center"/>
    </xf>
    <xf numFmtId="0" fontId="23" fillId="0" borderId="10" xfId="0" applyFont="1" applyBorder="1" applyAlignment="1">
      <alignment horizontal="justify" vertical="top" wrapText="1"/>
    </xf>
    <xf numFmtId="0" fontId="23" fillId="24" borderId="26" xfId="0" applyFont="1" applyFill="1" applyBorder="1" applyAlignment="1">
      <alignment horizontal="justify" vertical="center"/>
    </xf>
    <xf numFmtId="0" fontId="41" fillId="0" borderId="11" xfId="0" applyFont="1" applyBorder="1" applyAlignment="1" applyProtection="1">
      <alignment horizontal="justify" vertical="center" wrapText="1"/>
      <protection locked="0"/>
    </xf>
    <xf numFmtId="0" fontId="23" fillId="24" borderId="11" xfId="0" applyFont="1" applyFill="1" applyBorder="1" applyAlignment="1">
      <alignment horizontal="justify" vertical="center"/>
    </xf>
    <xf numFmtId="0" fontId="23" fillId="0" borderId="60" xfId="0" applyFont="1" applyBorder="1" applyAlignment="1" applyProtection="1">
      <alignment horizontal="center" vertical="center" wrapText="1"/>
      <protection locked="0"/>
    </xf>
    <xf numFmtId="9" fontId="23" fillId="0" borderId="64" xfId="0" applyNumberFormat="1" applyFont="1" applyBorder="1" applyAlignment="1" applyProtection="1">
      <alignment horizontal="center" vertical="center" wrapText="1"/>
      <protection locked="0"/>
    </xf>
    <xf numFmtId="0" fontId="28" fillId="0" borderId="12" xfId="0" applyFont="1" applyBorder="1" applyAlignment="1">
      <alignment horizontal="justify" vertical="top" wrapText="1"/>
    </xf>
    <xf numFmtId="0" fontId="28" fillId="0" borderId="10" xfId="0" applyFont="1" applyBorder="1" applyAlignment="1" applyProtection="1">
      <alignment horizontal="center" vertical="center" wrapText="1"/>
      <protection locked="0"/>
    </xf>
    <xf numFmtId="9" fontId="23" fillId="0" borderId="10" xfId="0" applyNumberFormat="1" applyFont="1" applyBorder="1" applyAlignment="1" applyProtection="1">
      <alignment horizontal="center" vertical="center" wrapText="1"/>
      <protection locked="0"/>
    </xf>
    <xf numFmtId="0" fontId="23" fillId="0" borderId="65" xfId="0" applyFont="1" applyBorder="1" applyAlignment="1" applyProtection="1">
      <alignment horizontal="center" vertical="center" wrapText="1"/>
      <protection locked="0"/>
    </xf>
    <xf numFmtId="0" fontId="23" fillId="0" borderId="66" xfId="0" applyFont="1" applyBorder="1" applyAlignment="1" applyProtection="1">
      <alignment horizontal="justify" vertical="center" wrapText="1"/>
      <protection locked="0"/>
    </xf>
    <xf numFmtId="0" fontId="23" fillId="0" borderId="66" xfId="0" applyFont="1" applyBorder="1" applyAlignment="1" applyProtection="1">
      <alignment horizontal="center" vertical="center" wrapText="1"/>
      <protection locked="0"/>
    </xf>
    <xf numFmtId="0" fontId="28" fillId="36" borderId="66" xfId="0" applyFont="1" applyFill="1" applyBorder="1" applyAlignment="1" applyProtection="1">
      <alignment horizontal="center" vertical="center" wrapText="1"/>
      <protection locked="0"/>
    </xf>
    <xf numFmtId="0" fontId="23" fillId="0" borderId="66" xfId="0" applyFont="1" applyBorder="1" applyAlignment="1" applyProtection="1">
      <alignment horizontal="center" vertical="center"/>
      <protection locked="0"/>
    </xf>
    <xf numFmtId="0" fontId="25" fillId="0" borderId="66" xfId="0" applyFont="1" applyBorder="1" applyAlignment="1" applyProtection="1">
      <alignment horizontal="center" vertical="center" wrapText="1"/>
      <protection hidden="1"/>
    </xf>
    <xf numFmtId="9" fontId="23" fillId="0" borderId="66" xfId="0" applyNumberFormat="1" applyFont="1" applyBorder="1" applyAlignment="1" applyProtection="1">
      <alignment horizontal="center" vertical="center" wrapText="1"/>
      <protection hidden="1"/>
    </xf>
    <xf numFmtId="9" fontId="23" fillId="0" borderId="66" xfId="0" applyNumberFormat="1" applyFont="1" applyBorder="1" applyAlignment="1" applyProtection="1">
      <alignment horizontal="center" vertical="center" wrapText="1"/>
      <protection locked="0"/>
    </xf>
    <xf numFmtId="0" fontId="25" fillId="0" borderId="66" xfId="0" applyFont="1" applyBorder="1" applyAlignment="1" applyProtection="1">
      <alignment horizontal="center" vertical="center"/>
      <protection hidden="1"/>
    </xf>
    <xf numFmtId="0" fontId="25" fillId="0" borderId="66" xfId="0" applyFont="1" applyBorder="1" applyAlignment="1">
      <alignment horizontal="center" vertical="center"/>
    </xf>
    <xf numFmtId="0" fontId="23" fillId="36" borderId="66" xfId="0" applyFont="1" applyFill="1" applyBorder="1" applyAlignment="1" applyProtection="1">
      <alignment horizontal="justify" vertical="center" wrapText="1"/>
      <protection locked="0"/>
    </xf>
    <xf numFmtId="0" fontId="23" fillId="0" borderId="66" xfId="0" applyFont="1" applyBorder="1" applyAlignment="1" applyProtection="1">
      <alignment horizontal="center" vertical="center"/>
      <protection hidden="1"/>
    </xf>
    <xf numFmtId="0" fontId="23" fillId="0" borderId="66" xfId="0" applyFont="1" applyBorder="1" applyAlignment="1" applyProtection="1">
      <alignment horizontal="center" vertical="center" textRotation="90"/>
      <protection locked="0"/>
    </xf>
    <xf numFmtId="9" fontId="23" fillId="0" borderId="66" xfId="0" applyNumberFormat="1" applyFont="1" applyBorder="1" applyAlignment="1" applyProtection="1">
      <alignment horizontal="center" vertical="center"/>
      <protection hidden="1"/>
    </xf>
    <xf numFmtId="165" fontId="23" fillId="0" borderId="66" xfId="51" applyNumberFormat="1" applyFont="1" applyBorder="1" applyAlignment="1">
      <alignment horizontal="center" vertical="center"/>
    </xf>
    <xf numFmtId="0" fontId="25" fillId="0" borderId="66" xfId="0" applyFont="1" applyBorder="1" applyAlignment="1" applyProtection="1">
      <alignment horizontal="center" vertical="center" textRotation="90" wrapText="1"/>
      <protection hidden="1"/>
    </xf>
    <xf numFmtId="0" fontId="25" fillId="0" borderId="66" xfId="0" applyFont="1" applyBorder="1" applyAlignment="1" applyProtection="1">
      <alignment horizontal="center" vertical="center" textRotation="90"/>
      <protection hidden="1"/>
    </xf>
    <xf numFmtId="14" fontId="23" fillId="0" borderId="66" xfId="0" applyNumberFormat="1" applyFont="1" applyBorder="1" applyAlignment="1" applyProtection="1">
      <alignment horizontal="center" vertical="center"/>
      <protection locked="0"/>
    </xf>
    <xf numFmtId="0" fontId="25" fillId="0" borderId="11" xfId="0" applyFont="1" applyBorder="1" applyAlignment="1">
      <alignment horizontal="center" vertical="center"/>
    </xf>
    <xf numFmtId="0" fontId="28" fillId="36" borderId="11" xfId="0" applyFont="1" applyFill="1" applyBorder="1" applyAlignment="1" applyProtection="1">
      <alignment horizontal="center" vertical="center" wrapText="1"/>
      <protection locked="0"/>
    </xf>
    <xf numFmtId="0" fontId="28" fillId="0" borderId="55" xfId="0" applyFont="1" applyBorder="1" applyAlignment="1">
      <alignment vertical="top" wrapText="1"/>
    </xf>
    <xf numFmtId="0" fontId="23" fillId="24" borderId="11" xfId="0" applyFont="1" applyFill="1" applyBorder="1" applyAlignment="1" applyProtection="1">
      <alignment horizontal="justify" vertical="center" wrapText="1"/>
      <protection locked="0"/>
    </xf>
    <xf numFmtId="0" fontId="23" fillId="24" borderId="38" xfId="0" applyFont="1" applyFill="1" applyBorder="1" applyAlignment="1">
      <alignment horizontal="justify" vertical="center"/>
    </xf>
    <xf numFmtId="0" fontId="23" fillId="38" borderId="52" xfId="0" applyFont="1" applyFill="1" applyBorder="1" applyAlignment="1">
      <alignment horizontal="justify" vertical="top" wrapText="1"/>
    </xf>
    <xf numFmtId="0" fontId="25" fillId="39" borderId="52" xfId="0" applyFont="1" applyFill="1" applyBorder="1" applyAlignment="1" applyProtection="1">
      <alignment horizontal="justify" vertical="center" wrapText="1"/>
      <protection locked="0"/>
    </xf>
    <xf numFmtId="0" fontId="28" fillId="39" borderId="52" xfId="0" applyFont="1" applyFill="1" applyBorder="1" applyAlignment="1">
      <alignment horizontal="justify" vertical="center"/>
    </xf>
    <xf numFmtId="0" fontId="23" fillId="39" borderId="52" xfId="0" applyFont="1" applyFill="1" applyBorder="1" applyAlignment="1">
      <alignment vertical="center" wrapText="1"/>
    </xf>
    <xf numFmtId="0" fontId="28" fillId="28" borderId="52" xfId="0" applyFont="1" applyFill="1" applyBorder="1" applyAlignment="1">
      <alignment horizontal="justify" vertical="center" wrapText="1"/>
    </xf>
    <xf numFmtId="0" fontId="25" fillId="37" borderId="11" xfId="0" applyFont="1" applyFill="1" applyBorder="1" applyAlignment="1">
      <alignment horizontal="justify" vertical="center"/>
    </xf>
    <xf numFmtId="0" fontId="25" fillId="37" borderId="52" xfId="0" applyFont="1" applyFill="1" applyBorder="1" applyAlignment="1">
      <alignment horizontal="justify" vertical="center"/>
    </xf>
    <xf numFmtId="9" fontId="23" fillId="0" borderId="11" xfId="0" applyNumberFormat="1" applyFont="1" applyBorder="1" applyAlignment="1" applyProtection="1">
      <alignment horizontal="center" vertical="center" wrapText="1"/>
      <protection hidden="1"/>
    </xf>
    <xf numFmtId="0" fontId="25" fillId="0" borderId="11" xfId="0" applyFont="1" applyBorder="1" applyAlignment="1" applyProtection="1">
      <alignment horizontal="center" vertical="center"/>
      <protection hidden="1"/>
    </xf>
    <xf numFmtId="0" fontId="23" fillId="0" borderId="11" xfId="0" applyFont="1" applyBorder="1" applyAlignment="1" applyProtection="1">
      <alignment horizontal="center" vertical="center" textRotation="90"/>
      <protection locked="0"/>
    </xf>
    <xf numFmtId="0" fontId="21" fillId="24" borderId="11" xfId="0" applyFont="1" applyFill="1" applyBorder="1" applyAlignment="1">
      <alignment horizontal="center" vertical="center" wrapText="1"/>
    </xf>
    <xf numFmtId="0" fontId="23" fillId="0" borderId="11" xfId="0" applyFont="1" applyBorder="1" applyAlignment="1" applyProtection="1">
      <alignment horizontal="center" vertical="center"/>
      <protection locked="0"/>
    </xf>
    <xf numFmtId="0" fontId="25" fillId="0" borderId="11" xfId="0" applyFont="1" applyBorder="1" applyAlignment="1" applyProtection="1">
      <alignment horizontal="center" vertical="center" wrapText="1"/>
      <protection hidden="1"/>
    </xf>
    <xf numFmtId="9" fontId="23" fillId="0" borderId="11" xfId="0" applyNumberFormat="1" applyFont="1" applyBorder="1" applyAlignment="1" applyProtection="1">
      <alignment horizontal="center" vertical="center" wrapText="1"/>
      <protection locked="0"/>
    </xf>
    <xf numFmtId="0" fontId="23" fillId="0" borderId="11"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3" fillId="24" borderId="44" xfId="0" applyFont="1" applyFill="1" applyBorder="1" applyAlignment="1">
      <alignment horizontal="center" vertical="center"/>
    </xf>
    <xf numFmtId="0" fontId="23" fillId="24" borderId="38" xfId="0" applyFont="1" applyFill="1" applyBorder="1" applyAlignment="1">
      <alignment horizontal="center" vertical="center"/>
    </xf>
    <xf numFmtId="0" fontId="34" fillId="36" borderId="12" xfId="0" applyFont="1" applyFill="1" applyBorder="1" applyAlignment="1" applyProtection="1">
      <alignment horizontal="center" vertical="center" wrapText="1"/>
      <protection locked="0"/>
    </xf>
    <xf numFmtId="0" fontId="34" fillId="36" borderId="10" xfId="0" applyFont="1" applyFill="1" applyBorder="1" applyAlignment="1" applyProtection="1">
      <alignment horizontal="center" vertical="center" wrapText="1"/>
      <protection locked="0"/>
    </xf>
    <xf numFmtId="0" fontId="25" fillId="0" borderId="23" xfId="0" applyFont="1" applyBorder="1" applyAlignment="1" applyProtection="1">
      <alignment horizontal="center" vertical="center"/>
      <protection hidden="1"/>
    </xf>
    <xf numFmtId="0" fontId="25" fillId="0" borderId="16" xfId="0" applyFont="1" applyBorder="1" applyAlignment="1" applyProtection="1">
      <alignment horizontal="center" vertical="center"/>
      <protection hidden="1"/>
    </xf>
    <xf numFmtId="9" fontId="23" fillId="0" borderId="45" xfId="0" applyNumberFormat="1" applyFont="1" applyBorder="1" applyAlignment="1" applyProtection="1">
      <alignment horizontal="center" vertical="center" wrapText="1"/>
      <protection hidden="1"/>
    </xf>
    <xf numFmtId="9" fontId="23" fillId="0" borderId="17" xfId="0" applyNumberFormat="1" applyFont="1" applyBorder="1" applyAlignment="1" applyProtection="1">
      <alignment horizontal="center" vertical="center" wrapText="1"/>
      <protection hidden="1"/>
    </xf>
    <xf numFmtId="9" fontId="23" fillId="0" borderId="46" xfId="0" applyNumberFormat="1" applyFont="1" applyBorder="1" applyAlignment="1" applyProtection="1">
      <alignment horizontal="center" vertical="center" wrapText="1"/>
      <protection locked="0"/>
    </xf>
    <xf numFmtId="9" fontId="23" fillId="0" borderId="47" xfId="0" applyNumberFormat="1" applyFont="1" applyBorder="1" applyAlignment="1" applyProtection="1">
      <alignment horizontal="center" vertical="center" wrapText="1"/>
      <protection locked="0"/>
    </xf>
    <xf numFmtId="9" fontId="23" fillId="0" borderId="21" xfId="0" applyNumberFormat="1" applyFont="1" applyBorder="1" applyAlignment="1" applyProtection="1">
      <alignment horizontal="center" vertical="center" wrapText="1"/>
      <protection hidden="1"/>
    </xf>
    <xf numFmtId="0" fontId="25" fillId="0" borderId="23" xfId="0" applyFont="1" applyBorder="1" applyAlignment="1" applyProtection="1">
      <alignment horizontal="center" vertical="center" wrapText="1"/>
      <protection hidden="1"/>
    </xf>
    <xf numFmtId="0" fontId="25" fillId="0" borderId="16" xfId="0" applyFont="1" applyBorder="1" applyAlignment="1" applyProtection="1">
      <alignment horizontal="center" vertical="center" wrapText="1"/>
      <protection hidden="1"/>
    </xf>
    <xf numFmtId="9" fontId="23" fillId="0" borderId="23" xfId="0" applyNumberFormat="1" applyFont="1" applyBorder="1" applyAlignment="1" applyProtection="1">
      <alignment horizontal="center" vertical="center" wrapText="1"/>
      <protection hidden="1"/>
    </xf>
    <xf numFmtId="9" fontId="23" fillId="0" borderId="16" xfId="0" applyNumberFormat="1" applyFont="1" applyBorder="1" applyAlignment="1" applyProtection="1">
      <alignment horizontal="center" vertical="center" wrapText="1"/>
      <protection hidden="1"/>
    </xf>
    <xf numFmtId="0" fontId="23" fillId="0" borderId="23" xfId="0" applyFont="1" applyBorder="1" applyAlignment="1" applyProtection="1">
      <alignment horizontal="center" vertical="center" wrapText="1"/>
      <protection locked="0"/>
    </xf>
    <xf numFmtId="0" fontId="23" fillId="0" borderId="16" xfId="0"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28" fillId="0" borderId="16" xfId="0" applyFont="1" applyBorder="1" applyAlignment="1" applyProtection="1">
      <alignment horizontal="center" vertical="center" wrapText="1"/>
      <protection locked="0"/>
    </xf>
    <xf numFmtId="0" fontId="23" fillId="0" borderId="25" xfId="0" applyFont="1" applyBorder="1" applyAlignment="1" applyProtection="1">
      <alignment horizontal="center" vertical="center"/>
      <protection locked="0"/>
    </xf>
    <xf numFmtId="0" fontId="23" fillId="0" borderId="22" xfId="0" applyFont="1" applyBorder="1" applyAlignment="1" applyProtection="1">
      <alignment horizontal="center" vertical="center"/>
      <protection locked="0"/>
    </xf>
    <xf numFmtId="0" fontId="23" fillId="0" borderId="23" xfId="0" applyFont="1" applyBorder="1" applyAlignment="1" applyProtection="1">
      <alignment horizontal="center" vertical="center" textRotation="90"/>
      <protection locked="0"/>
    </xf>
    <xf numFmtId="0" fontId="23" fillId="0" borderId="10" xfId="0" applyFont="1" applyBorder="1" applyAlignment="1" applyProtection="1">
      <alignment horizontal="center" vertical="center" textRotation="90"/>
      <protection locked="0"/>
    </xf>
    <xf numFmtId="9" fontId="23" fillId="0" borderId="25" xfId="0" applyNumberFormat="1" applyFont="1" applyBorder="1" applyAlignment="1" applyProtection="1">
      <alignment horizontal="center" vertical="center" wrapText="1"/>
      <protection locked="0"/>
    </xf>
    <xf numFmtId="9" fontId="23" fillId="0" borderId="22" xfId="0" applyNumberFormat="1"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hidden="1"/>
    </xf>
    <xf numFmtId="0" fontId="25" fillId="28" borderId="21" xfId="0" applyFont="1" applyFill="1" applyBorder="1" applyAlignment="1">
      <alignment horizontal="center" vertical="center" wrapText="1"/>
    </xf>
    <xf numFmtId="0" fontId="25" fillId="28" borderId="26" xfId="0" applyFont="1" applyFill="1" applyBorder="1" applyAlignment="1">
      <alignment horizontal="center" vertical="center" wrapText="1"/>
    </xf>
    <xf numFmtId="0" fontId="25" fillId="35" borderId="21" xfId="0" applyFont="1" applyFill="1" applyBorder="1" applyAlignment="1">
      <alignment horizontal="center" vertical="center" textRotation="90" wrapText="1"/>
    </xf>
    <xf numFmtId="0" fontId="25" fillId="34" borderId="24" xfId="0" applyFont="1" applyFill="1" applyBorder="1" applyAlignment="1">
      <alignment horizontal="center" vertical="center" wrapText="1"/>
    </xf>
    <xf numFmtId="0" fontId="25" fillId="34" borderId="35" xfId="0" applyFont="1" applyFill="1" applyBorder="1" applyAlignment="1">
      <alignment horizontal="center" vertical="center" wrapText="1"/>
    </xf>
    <xf numFmtId="0" fontId="25" fillId="34" borderId="36" xfId="0" applyFont="1" applyFill="1" applyBorder="1" applyAlignment="1">
      <alignment horizontal="center" vertical="center" wrapText="1"/>
    </xf>
    <xf numFmtId="0" fontId="25" fillId="0" borderId="21" xfId="0" applyFont="1" applyBorder="1" applyAlignment="1">
      <alignment horizontal="center" vertical="center" textRotation="90" wrapText="1"/>
    </xf>
    <xf numFmtId="0" fontId="25" fillId="33" borderId="26" xfId="0" applyFont="1" applyFill="1" applyBorder="1" applyAlignment="1">
      <alignment horizontal="center" vertical="center" wrapText="1"/>
    </xf>
    <xf numFmtId="0" fontId="25" fillId="33" borderId="37" xfId="0" applyFont="1" applyFill="1" applyBorder="1" applyAlignment="1">
      <alignment horizontal="center" vertical="center" wrapText="1"/>
    </xf>
    <xf numFmtId="0" fontId="25" fillId="33" borderId="21" xfId="0" applyFont="1" applyFill="1" applyBorder="1" applyAlignment="1">
      <alignment horizontal="center" vertical="center" wrapText="1"/>
    </xf>
    <xf numFmtId="0" fontId="25" fillId="33" borderId="21" xfId="0" applyFont="1" applyFill="1" applyBorder="1" applyAlignment="1">
      <alignment horizontal="center" vertical="center"/>
    </xf>
    <xf numFmtId="0" fontId="36" fillId="34" borderId="21" xfId="0" applyFont="1" applyFill="1" applyBorder="1" applyAlignment="1">
      <alignment horizontal="center" vertical="center" textRotation="90" wrapText="1"/>
    </xf>
    <xf numFmtId="0" fontId="25" fillId="34" borderId="21" xfId="0" applyFont="1" applyFill="1" applyBorder="1" applyAlignment="1">
      <alignment horizontal="center" vertical="center" wrapText="1"/>
    </xf>
    <xf numFmtId="0" fontId="25" fillId="32" borderId="21" xfId="0" applyFont="1" applyFill="1" applyBorder="1" applyAlignment="1">
      <alignment horizontal="center" vertical="center"/>
    </xf>
    <xf numFmtId="0" fontId="25" fillId="32" borderId="21" xfId="0" applyFont="1" applyFill="1" applyBorder="1" applyAlignment="1">
      <alignment horizontal="center" vertical="center" wrapText="1"/>
    </xf>
    <xf numFmtId="0" fontId="33" fillId="24" borderId="27" xfId="0" applyFont="1" applyFill="1" applyBorder="1" applyAlignment="1" applyProtection="1">
      <alignment horizontal="center" vertical="center"/>
      <protection locked="0"/>
    </xf>
    <xf numFmtId="0" fontId="33" fillId="24" borderId="28" xfId="0" applyFont="1" applyFill="1" applyBorder="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22" fillId="24" borderId="24" xfId="0" applyFont="1" applyFill="1" applyBorder="1" applyAlignment="1" applyProtection="1">
      <alignment horizontal="center" vertical="center"/>
      <protection locked="0"/>
    </xf>
    <xf numFmtId="0" fontId="22" fillId="24" borderId="36" xfId="0" applyFont="1" applyFill="1" applyBorder="1" applyAlignment="1" applyProtection="1">
      <alignment horizontal="center" vertical="center"/>
      <protection locked="0"/>
    </xf>
    <xf numFmtId="0" fontId="25" fillId="0" borderId="11" xfId="0" applyFont="1" applyBorder="1" applyAlignment="1">
      <alignment horizontal="left" vertical="center"/>
    </xf>
    <xf numFmtId="0" fontId="23" fillId="24" borderId="11" xfId="0" applyFont="1" applyFill="1" applyBorder="1" applyAlignment="1" applyProtection="1">
      <alignment horizontal="left" vertical="center" wrapText="1"/>
      <protection locked="0"/>
    </xf>
    <xf numFmtId="0" fontId="33" fillId="24" borderId="24" xfId="0" applyFont="1" applyFill="1" applyBorder="1" applyAlignment="1" applyProtection="1">
      <alignment horizontal="center" vertical="center"/>
      <protection locked="0"/>
    </xf>
    <xf numFmtId="0" fontId="33" fillId="24" borderId="36" xfId="0" applyFont="1" applyFill="1" applyBorder="1" applyAlignment="1" applyProtection="1">
      <alignment horizontal="center" vertical="center"/>
      <protection locked="0"/>
    </xf>
    <xf numFmtId="0" fontId="29" fillId="0" borderId="2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31" xfId="0" applyFont="1" applyBorder="1" applyAlignment="1">
      <alignment horizontal="center" vertical="center" wrapText="1"/>
    </xf>
    <xf numFmtId="0" fontId="29" fillId="0" borderId="32" xfId="0" applyFont="1" applyBorder="1" applyAlignment="1">
      <alignment horizontal="center" vertical="center" wrapText="1"/>
    </xf>
    <xf numFmtId="0" fontId="32" fillId="0" borderId="27" xfId="0" applyFont="1" applyBorder="1" applyAlignment="1">
      <alignment horizontal="center" vertical="center"/>
    </xf>
    <xf numFmtId="0" fontId="32" fillId="0" borderId="28" xfId="0" applyFont="1" applyBorder="1" applyAlignment="1">
      <alignment horizontal="center" vertical="center"/>
    </xf>
    <xf numFmtId="0" fontId="32" fillId="0" borderId="29" xfId="0" applyFont="1" applyBorder="1" applyAlignment="1">
      <alignment horizontal="center" vertical="center"/>
    </xf>
    <xf numFmtId="0" fontId="32" fillId="0" borderId="33" xfId="0" applyFont="1" applyBorder="1" applyAlignment="1">
      <alignment horizontal="center" vertical="center"/>
    </xf>
    <xf numFmtId="0" fontId="32" fillId="0" borderId="0" xfId="0" applyFont="1" applyAlignment="1">
      <alignment horizontal="center" vertical="center"/>
    </xf>
    <xf numFmtId="0" fontId="32" fillId="0" borderId="34" xfId="0" applyFont="1" applyBorder="1" applyAlignment="1">
      <alignment horizontal="center" vertical="center"/>
    </xf>
    <xf numFmtId="0" fontId="32" fillId="0" borderId="30" xfId="0" applyFont="1" applyBorder="1" applyAlignment="1">
      <alignment horizontal="center" vertical="center"/>
    </xf>
    <xf numFmtId="0" fontId="32" fillId="0" borderId="31" xfId="0" applyFont="1" applyBorder="1" applyAlignment="1">
      <alignment horizontal="center" vertical="center"/>
    </xf>
    <xf numFmtId="0" fontId="32" fillId="0" borderId="32" xfId="0" applyFont="1" applyBorder="1" applyAlignment="1">
      <alignment horizontal="center" vertical="center"/>
    </xf>
    <xf numFmtId="0" fontId="25" fillId="29" borderId="21" xfId="0" applyFont="1" applyFill="1" applyBorder="1" applyAlignment="1">
      <alignment horizontal="center" vertical="center"/>
    </xf>
    <xf numFmtId="0" fontId="25" fillId="25" borderId="21" xfId="0" applyFont="1" applyFill="1" applyBorder="1" applyAlignment="1">
      <alignment horizontal="center" vertical="center"/>
    </xf>
    <xf numFmtId="0" fontId="25" fillId="30" borderId="24" xfId="0" applyFont="1" applyFill="1" applyBorder="1" applyAlignment="1">
      <alignment horizontal="center" vertical="center"/>
    </xf>
    <xf numFmtId="0" fontId="25" fillId="30" borderId="35" xfId="0" applyFont="1" applyFill="1" applyBorder="1" applyAlignment="1">
      <alignment horizontal="center" vertical="center"/>
    </xf>
    <xf numFmtId="0" fontId="25" fillId="30" borderId="36" xfId="0" applyFont="1" applyFill="1" applyBorder="1" applyAlignment="1">
      <alignment horizontal="center" vertical="center"/>
    </xf>
    <xf numFmtId="0" fontId="25" fillId="31" borderId="21" xfId="0" applyFont="1" applyFill="1" applyBorder="1" applyAlignment="1">
      <alignment horizontal="center" vertical="center"/>
    </xf>
    <xf numFmtId="0" fontId="25" fillId="27" borderId="21" xfId="0" applyFont="1" applyFill="1" applyBorder="1" applyAlignment="1">
      <alignment horizontal="center" vertical="center"/>
    </xf>
    <xf numFmtId="0" fontId="25" fillId="32" borderId="21" xfId="0" applyFont="1" applyFill="1" applyBorder="1" applyAlignment="1">
      <alignment horizontal="center" vertical="center" textRotation="90"/>
    </xf>
    <xf numFmtId="0" fontId="25" fillId="0" borderId="21" xfId="0" applyFont="1" applyBorder="1" applyAlignment="1">
      <alignment horizontal="center" vertical="center"/>
    </xf>
    <xf numFmtId="0" fontId="29" fillId="0" borderId="24" xfId="0" applyFont="1" applyBorder="1" applyAlignment="1">
      <alignment horizontal="center" vertical="center"/>
    </xf>
    <xf numFmtId="0" fontId="29" fillId="0" borderId="35" xfId="0" applyFont="1" applyBorder="1" applyAlignment="1">
      <alignment horizontal="center" vertical="center"/>
    </xf>
    <xf numFmtId="0" fontId="29" fillId="0" borderId="36" xfId="0" applyFont="1" applyBorder="1" applyAlignment="1">
      <alignment horizontal="center" vertical="center"/>
    </xf>
    <xf numFmtId="0" fontId="25" fillId="0" borderId="26" xfId="0" applyFont="1" applyBorder="1" applyAlignment="1">
      <alignment horizontal="left" vertical="center"/>
    </xf>
    <xf numFmtId="0" fontId="23" fillId="24" borderId="27" xfId="0" applyFont="1" applyFill="1" applyBorder="1" applyAlignment="1" applyProtection="1">
      <alignment horizontal="left" vertical="center" wrapText="1"/>
      <protection locked="0"/>
    </xf>
    <xf numFmtId="0" fontId="23" fillId="24" borderId="28" xfId="0" applyFont="1" applyFill="1" applyBorder="1" applyAlignment="1" applyProtection="1">
      <alignment horizontal="left" vertical="center" wrapText="1"/>
      <protection locked="0"/>
    </xf>
    <xf numFmtId="0" fontId="23" fillId="0" borderId="52" xfId="0" applyFont="1" applyBorder="1" applyAlignment="1" applyProtection="1">
      <alignment horizontal="center" vertical="center"/>
      <protection locked="0"/>
    </xf>
    <xf numFmtId="0" fontId="25" fillId="24" borderId="12" xfId="0" applyFont="1" applyFill="1" applyBorder="1" applyAlignment="1">
      <alignment horizontal="center" vertical="center"/>
    </xf>
    <xf numFmtId="0" fontId="25" fillId="24" borderId="16" xfId="0" applyFont="1" applyFill="1" applyBorder="1" applyAlignment="1">
      <alignment horizontal="center" vertical="center"/>
    </xf>
    <xf numFmtId="0" fontId="23" fillId="0" borderId="52" xfId="0" applyFont="1" applyBorder="1" applyAlignment="1" applyProtection="1">
      <alignment horizontal="center" vertical="center" textRotation="90"/>
      <protection locked="0"/>
    </xf>
    <xf numFmtId="0" fontId="23" fillId="0" borderId="52" xfId="0" applyFont="1" applyBorder="1" applyAlignment="1" applyProtection="1">
      <alignment horizontal="center" vertical="center" wrapText="1"/>
      <protection locked="0"/>
    </xf>
    <xf numFmtId="14" fontId="23" fillId="0" borderId="52" xfId="0" applyNumberFormat="1" applyFont="1" applyBorder="1" applyAlignment="1" applyProtection="1">
      <alignment horizontal="center" vertical="center"/>
      <protection locked="0"/>
    </xf>
    <xf numFmtId="9" fontId="23" fillId="0" borderId="52" xfId="0" applyNumberFormat="1" applyFont="1" applyBorder="1" applyAlignment="1" applyProtection="1">
      <alignment horizontal="center" vertical="center" wrapText="1"/>
      <protection hidden="1"/>
    </xf>
    <xf numFmtId="9" fontId="23" fillId="0" borderId="52" xfId="0" applyNumberFormat="1" applyFont="1" applyBorder="1" applyAlignment="1" applyProtection="1">
      <alignment horizontal="center" vertical="center" wrapText="1"/>
      <protection locked="0"/>
    </xf>
    <xf numFmtId="0" fontId="25" fillId="0" borderId="52" xfId="0" applyFont="1" applyBorder="1" applyAlignment="1" applyProtection="1">
      <alignment horizontal="center" vertical="center" wrapText="1"/>
      <protection hidden="1"/>
    </xf>
    <xf numFmtId="0" fontId="25" fillId="0" borderId="52" xfId="0" applyFont="1" applyBorder="1" applyAlignment="1" applyProtection="1">
      <alignment horizontal="center" vertical="center"/>
      <protection hidden="1"/>
    </xf>
    <xf numFmtId="0" fontId="23" fillId="24" borderId="12" xfId="0" applyFont="1" applyFill="1" applyBorder="1" applyAlignment="1">
      <alignment horizontal="justify" vertical="center"/>
    </xf>
    <xf numFmtId="0" fontId="23" fillId="24" borderId="16" xfId="0" applyFont="1" applyFill="1" applyBorder="1" applyAlignment="1">
      <alignment horizontal="justify" vertical="center"/>
    </xf>
    <xf numFmtId="0" fontId="23" fillId="24" borderId="10" xfId="0" applyFont="1" applyFill="1" applyBorder="1" applyAlignment="1">
      <alignment horizontal="justify" vertical="center"/>
    </xf>
    <xf numFmtId="0" fontId="28" fillId="0" borderId="52" xfId="0" applyFont="1" applyBorder="1" applyAlignment="1" applyProtection="1">
      <alignment horizontal="center" vertical="center" wrapText="1"/>
      <protection locked="0"/>
    </xf>
    <xf numFmtId="0" fontId="28" fillId="0" borderId="52" xfId="0" quotePrefix="1" applyFont="1" applyBorder="1" applyAlignment="1" applyProtection="1">
      <alignment horizontal="center" vertical="center" wrapText="1"/>
      <protection locked="0"/>
    </xf>
    <xf numFmtId="0" fontId="23" fillId="24" borderId="52" xfId="0" applyFont="1" applyFill="1" applyBorder="1" applyAlignment="1">
      <alignment horizontal="justify" vertical="center"/>
    </xf>
    <xf numFmtId="9" fontId="23" fillId="0" borderId="68" xfId="0" applyNumberFormat="1" applyFont="1" applyBorder="1" applyAlignment="1" applyProtection="1">
      <alignment horizontal="center" vertical="center" wrapText="1"/>
      <protection locked="0"/>
    </xf>
    <xf numFmtId="9" fontId="23" fillId="0" borderId="68" xfId="0" applyNumberFormat="1" applyFont="1" applyBorder="1" applyAlignment="1" applyProtection="1">
      <alignment horizontal="center" vertical="center" wrapText="1"/>
      <protection hidden="1"/>
    </xf>
    <xf numFmtId="0" fontId="25" fillId="0" borderId="68" xfId="0" applyFont="1" applyBorder="1" applyAlignment="1" applyProtection="1">
      <alignment horizontal="center" vertical="center" wrapText="1"/>
      <protection hidden="1"/>
    </xf>
    <xf numFmtId="0" fontId="23" fillId="0" borderId="60" xfId="0" applyFont="1" applyBorder="1" applyAlignment="1" applyProtection="1">
      <alignment horizontal="center" vertical="center" wrapText="1"/>
      <protection locked="0"/>
    </xf>
    <xf numFmtId="0" fontId="23" fillId="0" borderId="67" xfId="0" applyFont="1" applyBorder="1" applyAlignment="1" applyProtection="1">
      <alignment horizontal="center" vertical="center" wrapText="1"/>
      <protection locked="0"/>
    </xf>
    <xf numFmtId="0" fontId="23" fillId="0" borderId="68" xfId="0" applyFont="1" applyBorder="1" applyAlignment="1" applyProtection="1">
      <alignment horizontal="center" vertical="center" wrapText="1"/>
      <protection locked="0"/>
    </xf>
    <xf numFmtId="0" fontId="28" fillId="24" borderId="11" xfId="0" applyFont="1" applyFill="1" applyBorder="1" applyAlignment="1" applyProtection="1">
      <alignment horizontal="center" vertical="center" wrapText="1"/>
      <protection locked="0"/>
    </xf>
    <xf numFmtId="0" fontId="28" fillId="24" borderId="68" xfId="0" applyFont="1" applyFill="1" applyBorder="1" applyAlignment="1" applyProtection="1">
      <alignment horizontal="center" vertical="center" wrapText="1"/>
      <protection locked="0"/>
    </xf>
    <xf numFmtId="0" fontId="23" fillId="0" borderId="68" xfId="0" applyFont="1" applyBorder="1" applyAlignment="1" applyProtection="1">
      <alignment horizontal="center" vertical="center"/>
      <protection locked="0"/>
    </xf>
    <xf numFmtId="0" fontId="23" fillId="24" borderId="10" xfId="0" applyFont="1" applyFill="1" applyBorder="1" applyAlignment="1">
      <alignment horizontal="center" vertical="center"/>
    </xf>
    <xf numFmtId="0" fontId="23" fillId="24" borderId="52" xfId="0" applyFont="1" applyFill="1" applyBorder="1" applyAlignment="1">
      <alignment horizontal="center" vertical="center"/>
    </xf>
    <xf numFmtId="0" fontId="25" fillId="0" borderId="68" xfId="0" applyFont="1" applyBorder="1" applyAlignment="1" applyProtection="1">
      <alignment horizontal="center" vertical="center"/>
      <protection hidden="1"/>
    </xf>
    <xf numFmtId="9" fontId="23" fillId="0" borderId="12" xfId="0" applyNumberFormat="1" applyFont="1" applyBorder="1" applyAlignment="1" applyProtection="1">
      <alignment horizontal="center" vertical="center"/>
      <protection hidden="1"/>
    </xf>
    <xf numFmtId="9" fontId="23" fillId="0" borderId="69" xfId="0" applyNumberFormat="1" applyFont="1" applyBorder="1" applyAlignment="1" applyProtection="1">
      <alignment horizontal="center" vertical="center"/>
      <protection hidden="1"/>
    </xf>
    <xf numFmtId="0" fontId="23" fillId="0" borderId="12" xfId="0" applyFont="1" applyBorder="1" applyAlignment="1" applyProtection="1">
      <alignment horizontal="center" vertical="center" textRotation="90"/>
      <protection locked="0"/>
    </xf>
    <xf numFmtId="0" fontId="28" fillId="36" borderId="11" xfId="0" applyFont="1" applyFill="1" applyBorder="1" applyAlignment="1" applyProtection="1">
      <alignment horizontal="center" vertical="center" wrapText="1"/>
      <protection locked="0"/>
    </xf>
    <xf numFmtId="0" fontId="25" fillId="0" borderId="21" xfId="0" applyFont="1" applyBorder="1" applyAlignment="1" applyProtection="1">
      <alignment horizontal="center" vertical="center"/>
      <protection hidden="1"/>
    </xf>
    <xf numFmtId="0" fontId="23" fillId="24" borderId="61" xfId="0" applyFont="1" applyFill="1" applyBorder="1" applyAlignment="1">
      <alignment horizontal="center" vertical="center"/>
    </xf>
    <xf numFmtId="0" fontId="25" fillId="24" borderId="62" xfId="0" applyFont="1" applyFill="1" applyBorder="1" applyAlignment="1">
      <alignment horizontal="center" vertical="center"/>
    </xf>
    <xf numFmtId="0" fontId="25" fillId="24" borderId="63" xfId="0" applyFont="1" applyFill="1" applyBorder="1" applyAlignment="1">
      <alignment horizontal="center" vertical="center"/>
    </xf>
    <xf numFmtId="0" fontId="23" fillId="0" borderId="11" xfId="0" applyFont="1" applyBorder="1" applyAlignment="1" applyProtection="1">
      <alignment horizontal="justify" vertical="center" wrapText="1"/>
      <protection locked="0"/>
    </xf>
    <xf numFmtId="9" fontId="23" fillId="0" borderId="36" xfId="0" applyNumberFormat="1" applyFont="1" applyBorder="1" applyAlignment="1" applyProtection="1">
      <alignment horizontal="center" vertical="center" wrapText="1"/>
      <protection hidden="1"/>
    </xf>
    <xf numFmtId="9" fontId="23" fillId="0" borderId="21" xfId="0" applyNumberFormat="1" applyFont="1" applyBorder="1" applyAlignment="1" applyProtection="1">
      <alignment horizontal="center" vertical="center" wrapText="1"/>
      <protection locked="0"/>
    </xf>
    <xf numFmtId="0" fontId="25" fillId="0" borderId="21" xfId="0" applyFont="1" applyBorder="1" applyAlignment="1" applyProtection="1">
      <alignment horizontal="center" vertical="center" wrapText="1"/>
      <protection hidden="1"/>
    </xf>
    <xf numFmtId="0" fontId="23" fillId="0" borderId="26" xfId="0" applyFont="1" applyBorder="1" applyAlignment="1" applyProtection="1">
      <alignment horizontal="center" vertical="center" wrapText="1"/>
      <protection locked="0"/>
    </xf>
    <xf numFmtId="0" fontId="23" fillId="0" borderId="48" xfId="0" applyFont="1" applyBorder="1" applyAlignment="1" applyProtection="1">
      <alignment horizontal="center" vertical="center" wrapText="1"/>
      <protection locked="0"/>
    </xf>
    <xf numFmtId="0" fontId="23" fillId="0" borderId="27" xfId="0" applyFont="1" applyBorder="1" applyAlignment="1" applyProtection="1">
      <alignment horizontal="center" vertical="center" wrapText="1"/>
      <protection locked="0"/>
    </xf>
    <xf numFmtId="0" fontId="23" fillId="0" borderId="33" xfId="0" applyFont="1" applyBorder="1" applyAlignment="1" applyProtection="1">
      <alignment horizontal="center" vertical="center" wrapText="1"/>
      <protection locked="0"/>
    </xf>
    <xf numFmtId="0" fontId="28" fillId="24" borderId="26" xfId="0" applyFont="1" applyFill="1" applyBorder="1" applyAlignment="1" applyProtection="1">
      <alignment horizontal="center" vertical="center" wrapText="1"/>
      <protection locked="0"/>
    </xf>
    <xf numFmtId="0" fontId="28" fillId="24" borderId="48" xfId="0" applyFont="1" applyFill="1" applyBorder="1" applyAlignment="1" applyProtection="1">
      <alignment horizontal="center" vertical="center" wrapText="1"/>
      <protection locked="0"/>
    </xf>
    <xf numFmtId="0" fontId="23" fillId="0" borderId="21" xfId="0" applyFont="1" applyBorder="1" applyAlignment="1" applyProtection="1">
      <alignment horizontal="center" vertical="center" wrapText="1"/>
      <protection locked="0"/>
    </xf>
    <xf numFmtId="0" fontId="23" fillId="0" borderId="51" xfId="0" applyFont="1" applyBorder="1" applyAlignment="1" applyProtection="1">
      <alignment horizontal="center" vertical="center"/>
      <protection locked="0"/>
    </xf>
    <xf numFmtId="0" fontId="23" fillId="0" borderId="20" xfId="0" applyFont="1" applyBorder="1" applyAlignment="1" applyProtection="1">
      <alignment horizontal="center" vertical="center"/>
      <protection locked="0"/>
    </xf>
    <xf numFmtId="0" fontId="25" fillId="0" borderId="37" xfId="0" applyFont="1" applyBorder="1" applyAlignment="1" applyProtection="1">
      <alignment horizontal="center" vertical="center" wrapText="1"/>
      <protection hidden="1"/>
    </xf>
    <xf numFmtId="9" fontId="23" fillId="0" borderId="30" xfId="0" applyNumberFormat="1" applyFont="1" applyBorder="1" applyAlignment="1" applyProtection="1">
      <alignment horizontal="center" vertical="center" wrapText="1"/>
      <protection hidden="1"/>
    </xf>
    <xf numFmtId="9" fontId="23" fillId="0" borderId="24" xfId="0" applyNumberFormat="1" applyFont="1" applyBorder="1" applyAlignment="1" applyProtection="1">
      <alignment horizontal="center" vertical="center" wrapText="1"/>
      <protection hidden="1"/>
    </xf>
    <xf numFmtId="0" fontId="23" fillId="0" borderId="24" xfId="0" applyFont="1" applyBorder="1" applyAlignment="1" applyProtection="1">
      <alignment horizontal="center" vertical="center" wrapText="1"/>
      <protection locked="0"/>
    </xf>
    <xf numFmtId="0" fontId="23" fillId="0" borderId="36" xfId="0" applyFont="1" applyBorder="1" applyAlignment="1" applyProtection="1">
      <alignment horizontal="center" vertical="center"/>
      <protection locked="0"/>
    </xf>
    <xf numFmtId="9" fontId="23" fillId="0" borderId="37" xfId="0" applyNumberFormat="1" applyFont="1" applyBorder="1" applyAlignment="1" applyProtection="1">
      <alignment horizontal="center" vertical="center" wrapText="1"/>
      <protection hidden="1"/>
    </xf>
    <xf numFmtId="0" fontId="25" fillId="24" borderId="28" xfId="0" applyFont="1" applyFill="1" applyBorder="1" applyAlignment="1">
      <alignment horizontal="justify" vertical="center"/>
    </xf>
    <xf numFmtId="0" fontId="25" fillId="24" borderId="0" xfId="0" applyFont="1" applyFill="1" applyAlignment="1">
      <alignment horizontal="justify" vertical="center"/>
    </xf>
    <xf numFmtId="0" fontId="23" fillId="24" borderId="53" xfId="0" applyFont="1" applyFill="1" applyBorder="1" applyAlignment="1">
      <alignment horizontal="center" vertical="center"/>
    </xf>
    <xf numFmtId="0" fontId="23" fillId="24" borderId="22" xfId="0" applyFont="1" applyFill="1" applyBorder="1" applyAlignment="1">
      <alignment horizontal="center" vertical="center"/>
    </xf>
    <xf numFmtId="0" fontId="23" fillId="24" borderId="13" xfId="0" applyFont="1" applyFill="1" applyBorder="1" applyAlignment="1">
      <alignment horizontal="center" vertical="center"/>
    </xf>
    <xf numFmtId="0" fontId="23" fillId="0" borderId="37" xfId="0" applyFont="1" applyBorder="1" applyAlignment="1" applyProtection="1">
      <alignment horizontal="center" vertical="center" wrapText="1"/>
      <protection locked="0"/>
    </xf>
    <xf numFmtId="0" fontId="28" fillId="24" borderId="37" xfId="0" applyFont="1" applyFill="1" applyBorder="1" applyAlignment="1" applyProtection="1">
      <alignment horizontal="center" vertical="center" wrapText="1"/>
      <protection locked="0"/>
    </xf>
    <xf numFmtId="0" fontId="28" fillId="24" borderId="21" xfId="0" applyFont="1" applyFill="1" applyBorder="1" applyAlignment="1" applyProtection="1">
      <alignment horizontal="center" vertical="center" wrapText="1"/>
      <protection locked="0"/>
    </xf>
    <xf numFmtId="0" fontId="25" fillId="32" borderId="26" xfId="0" applyFont="1" applyFill="1" applyBorder="1" applyAlignment="1">
      <alignment horizontal="center" vertical="center" wrapText="1"/>
    </xf>
    <xf numFmtId="0" fontId="25" fillId="32" borderId="37" xfId="0" applyFont="1" applyFill="1" applyBorder="1" applyAlignment="1">
      <alignment horizontal="center" vertical="center" wrapText="1"/>
    </xf>
    <xf numFmtId="0" fontId="25" fillId="34" borderId="21" xfId="0" applyFont="1" applyFill="1" applyBorder="1" applyAlignment="1">
      <alignment horizontal="center" vertical="center" textRotation="90" wrapText="1"/>
    </xf>
    <xf numFmtId="0" fontId="25" fillId="0" borderId="27"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24" xfId="0" applyFont="1" applyBorder="1" applyAlignment="1">
      <alignment horizontal="center" vertical="center"/>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25" fillId="0" borderId="21" xfId="0" applyFont="1" applyBorder="1" applyAlignment="1">
      <alignment horizontal="left" vertical="center"/>
    </xf>
    <xf numFmtId="0" fontId="23" fillId="24" borderId="24" xfId="0" applyFont="1" applyFill="1" applyBorder="1" applyAlignment="1" applyProtection="1">
      <alignment horizontal="left" vertical="center" wrapText="1"/>
      <protection locked="0"/>
    </xf>
    <xf numFmtId="0" fontId="23" fillId="24" borderId="35" xfId="0" applyFont="1" applyFill="1" applyBorder="1" applyAlignment="1" applyProtection="1">
      <alignment horizontal="left" vertical="center" wrapText="1"/>
      <protection locked="0"/>
    </xf>
    <xf numFmtId="0" fontId="33" fillId="24" borderId="30" xfId="0" applyFont="1" applyFill="1" applyBorder="1" applyAlignment="1" applyProtection="1">
      <alignment horizontal="center" vertical="center"/>
      <protection locked="0"/>
    </xf>
    <xf numFmtId="0" fontId="23" fillId="24" borderId="59" xfId="0" applyFont="1" applyFill="1" applyBorder="1" applyAlignment="1" applyProtection="1">
      <alignment horizontal="justify" vertical="top" wrapText="1"/>
      <protection locked="0"/>
    </xf>
    <xf numFmtId="0" fontId="23" fillId="24" borderId="58" xfId="0" applyFont="1" applyFill="1" applyBorder="1" applyAlignment="1" applyProtection="1">
      <alignment horizontal="justify" vertical="top" wrapText="1"/>
      <protection locked="0"/>
    </xf>
    <xf numFmtId="0" fontId="23" fillId="24" borderId="12" xfId="0" applyFont="1" applyFill="1" applyBorder="1" applyAlignment="1" applyProtection="1">
      <alignment horizontal="center" vertical="center" wrapText="1"/>
      <protection locked="0"/>
    </xf>
    <xf numFmtId="0" fontId="23" fillId="24" borderId="69" xfId="0" applyFont="1" applyFill="1" applyBorder="1" applyAlignment="1" applyProtection="1">
      <alignment horizontal="center" vertical="center" wrapText="1"/>
      <protection locked="0"/>
    </xf>
    <xf numFmtId="0" fontId="25" fillId="0" borderId="12" xfId="0" applyFont="1" applyBorder="1" applyAlignment="1">
      <alignment horizontal="center" vertical="center"/>
    </xf>
    <xf numFmtId="0" fontId="25" fillId="0" borderId="69" xfId="0" applyFont="1" applyBorder="1" applyAlignment="1">
      <alignment horizontal="center" vertical="center"/>
    </xf>
    <xf numFmtId="0" fontId="23" fillId="0" borderId="12" xfId="0" applyFont="1" applyBorder="1" applyAlignment="1" applyProtection="1">
      <alignment horizontal="center" vertical="center" wrapText="1"/>
      <protection locked="0"/>
    </xf>
    <xf numFmtId="0" fontId="23" fillId="0" borderId="69"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protection hidden="1"/>
    </xf>
    <xf numFmtId="0" fontId="23" fillId="0" borderId="69" xfId="0" applyFont="1" applyBorder="1" applyAlignment="1" applyProtection="1">
      <alignment horizontal="center" vertical="center"/>
      <protection hidden="1"/>
    </xf>
    <xf numFmtId="0" fontId="23" fillId="0" borderId="69" xfId="0" applyFont="1" applyBorder="1" applyAlignment="1" applyProtection="1">
      <alignment horizontal="center" vertical="center" textRotation="90"/>
      <protection locked="0"/>
    </xf>
    <xf numFmtId="165" fontId="23" fillId="0" borderId="12" xfId="51" applyNumberFormat="1" applyFont="1" applyBorder="1" applyAlignment="1">
      <alignment horizontal="center" vertical="center"/>
    </xf>
    <xf numFmtId="165" fontId="23" fillId="0" borderId="69" xfId="51" applyNumberFormat="1" applyFont="1" applyBorder="1" applyAlignment="1">
      <alignment horizontal="center" vertical="center"/>
    </xf>
    <xf numFmtId="0" fontId="25" fillId="0" borderId="12" xfId="0" applyFont="1" applyBorder="1" applyAlignment="1" applyProtection="1">
      <alignment horizontal="center" vertical="center" textRotation="90" wrapText="1"/>
      <protection hidden="1"/>
    </xf>
    <xf numFmtId="0" fontId="25" fillId="0" borderId="69" xfId="0" applyFont="1" applyBorder="1" applyAlignment="1" applyProtection="1">
      <alignment horizontal="center" vertical="center" textRotation="90" wrapText="1"/>
      <protection hidden="1"/>
    </xf>
    <xf numFmtId="0" fontId="25" fillId="0" borderId="12" xfId="0" applyFont="1" applyBorder="1" applyAlignment="1" applyProtection="1">
      <alignment horizontal="center" vertical="center" textRotation="90"/>
      <protection hidden="1"/>
    </xf>
    <xf numFmtId="0" fontId="25" fillId="0" borderId="69" xfId="0" applyFont="1" applyBorder="1" applyAlignment="1" applyProtection="1">
      <alignment horizontal="center" vertical="center" textRotation="90"/>
      <protection hidden="1"/>
    </xf>
    <xf numFmtId="0" fontId="23" fillId="0" borderId="59" xfId="0" applyFont="1" applyBorder="1" applyAlignment="1">
      <alignment horizontal="justify" vertical="top" wrapText="1"/>
    </xf>
    <xf numFmtId="0" fontId="23" fillId="0" borderId="70" xfId="0" applyFont="1" applyBorder="1" applyAlignment="1">
      <alignment horizontal="justify" vertical="top" wrapText="1"/>
    </xf>
    <xf numFmtId="0" fontId="23" fillId="24" borderId="11" xfId="0" applyFont="1" applyFill="1" applyBorder="1" applyAlignment="1">
      <alignment horizontal="center" vertical="center"/>
    </xf>
    <xf numFmtId="14" fontId="23" fillId="0" borderId="11" xfId="0" applyNumberFormat="1" applyFont="1" applyBorder="1" applyAlignment="1" applyProtection="1">
      <alignment horizontal="center" vertical="center"/>
      <protection locked="0"/>
    </xf>
    <xf numFmtId="14" fontId="23" fillId="0" borderId="12" xfId="0" applyNumberFormat="1" applyFont="1" applyBorder="1" applyAlignment="1" applyProtection="1">
      <alignment horizontal="center" vertical="center"/>
      <protection locked="0"/>
    </xf>
    <xf numFmtId="0" fontId="25" fillId="35" borderId="26" xfId="0" applyFont="1" applyFill="1" applyBorder="1" applyAlignment="1">
      <alignment horizontal="center" vertical="center" textRotation="90" wrapText="1"/>
    </xf>
    <xf numFmtId="14" fontId="23" fillId="0" borderId="16" xfId="0" applyNumberFormat="1"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23" fillId="0" borderId="16" xfId="0" applyFont="1" applyBorder="1" applyAlignment="1" applyProtection="1">
      <alignment horizontal="center" vertical="center"/>
      <protection locked="0"/>
    </xf>
    <xf numFmtId="9" fontId="23" fillId="0" borderId="12" xfId="0" applyNumberFormat="1" applyFont="1" applyBorder="1" applyAlignment="1" applyProtection="1">
      <alignment horizontal="center" vertical="center" wrapText="1"/>
      <protection hidden="1"/>
    </xf>
    <xf numFmtId="0" fontId="25" fillId="0" borderId="12" xfId="0" applyFont="1" applyBorder="1" applyAlignment="1" applyProtection="1">
      <alignment horizontal="center" vertical="center" wrapText="1"/>
      <protection hidden="1"/>
    </xf>
    <xf numFmtId="0" fontId="35" fillId="34" borderId="21" xfId="0" applyFont="1" applyFill="1" applyBorder="1" applyAlignment="1">
      <alignment horizontal="center" vertical="center" textRotation="90" wrapText="1"/>
    </xf>
    <xf numFmtId="0" fontId="35" fillId="34" borderId="26" xfId="0" applyFont="1" applyFill="1" applyBorder="1" applyAlignment="1">
      <alignment horizontal="center" vertical="center" textRotation="90" wrapText="1"/>
    </xf>
    <xf numFmtId="0" fontId="25" fillId="34" borderId="26" xfId="0" applyFont="1" applyFill="1" applyBorder="1" applyAlignment="1">
      <alignment horizontal="center" vertical="center" wrapText="1"/>
    </xf>
    <xf numFmtId="0" fontId="25" fillId="33" borderId="26" xfId="0" applyFont="1" applyFill="1" applyBorder="1" applyAlignment="1">
      <alignment horizontal="center" vertical="center"/>
    </xf>
    <xf numFmtId="0" fontId="25" fillId="32" borderId="26" xfId="0" applyFont="1" applyFill="1" applyBorder="1" applyAlignment="1">
      <alignment horizontal="center" vertical="center"/>
    </xf>
    <xf numFmtId="0" fontId="25" fillId="33" borderId="48" xfId="0" applyFont="1" applyFill="1" applyBorder="1" applyAlignment="1">
      <alignment horizontal="center" vertical="center" wrapText="1"/>
    </xf>
    <xf numFmtId="0" fontId="29" fillId="0" borderId="21" xfId="0" applyFont="1" applyBorder="1" applyAlignment="1">
      <alignment horizontal="left" vertical="center"/>
    </xf>
    <xf numFmtId="0" fontId="23" fillId="24" borderId="36" xfId="0" applyFont="1" applyFill="1" applyBorder="1" applyAlignment="1" applyProtection="1">
      <alignment horizontal="left" vertical="center" wrapText="1"/>
      <protection locked="0"/>
    </xf>
    <xf numFmtId="0" fontId="28" fillId="0" borderId="12" xfId="0" applyFont="1" applyBorder="1" applyAlignment="1" applyProtection="1">
      <alignment horizontal="center" vertical="center" wrapText="1"/>
      <protection locked="0"/>
    </xf>
    <xf numFmtId="0" fontId="28" fillId="24" borderId="11" xfId="0" applyFont="1" applyFill="1" applyBorder="1" applyAlignment="1">
      <alignment horizontal="center" vertical="center"/>
    </xf>
    <xf numFmtId="0" fontId="25" fillId="0" borderId="26" xfId="0" applyFont="1" applyBorder="1" applyAlignment="1">
      <alignment horizontal="center" vertical="center" textRotation="90" wrapText="1"/>
    </xf>
    <xf numFmtId="0" fontId="21" fillId="24" borderId="14" xfId="0" applyFont="1" applyFill="1" applyBorder="1" applyAlignment="1">
      <alignment horizontal="center" vertical="center" wrapText="1"/>
    </xf>
    <xf numFmtId="0" fontId="21" fillId="24" borderId="17" xfId="0" applyFont="1" applyFill="1" applyBorder="1" applyAlignment="1">
      <alignment horizontal="center" vertical="center" wrapText="1"/>
    </xf>
    <xf numFmtId="0" fontId="25" fillId="0" borderId="12" xfId="0" applyFont="1" applyBorder="1" applyAlignment="1" applyProtection="1">
      <alignment horizontal="center" vertical="center"/>
      <protection hidden="1"/>
    </xf>
    <xf numFmtId="9" fontId="23" fillId="0" borderId="12" xfId="0" applyNumberFormat="1" applyFont="1" applyBorder="1" applyAlignment="1" applyProtection="1">
      <alignment horizontal="center" vertical="center" wrapText="1"/>
      <protection locked="0"/>
    </xf>
    <xf numFmtId="0" fontId="23" fillId="24" borderId="11" xfId="0" applyFont="1" applyFill="1" applyBorder="1" applyAlignment="1">
      <alignment horizontal="justify" vertical="center"/>
    </xf>
    <xf numFmtId="0" fontId="23" fillId="0" borderId="11" xfId="0" applyFont="1" applyBorder="1" applyAlignment="1">
      <alignment horizontal="center" vertical="center"/>
    </xf>
    <xf numFmtId="0" fontId="23" fillId="0" borderId="21" xfId="0" applyFont="1" applyBorder="1" applyAlignment="1" applyProtection="1">
      <alignment horizontal="center" vertical="center"/>
      <protection locked="0"/>
    </xf>
    <xf numFmtId="9" fontId="23" fillId="0" borderId="26" xfId="0" applyNumberFormat="1" applyFont="1" applyBorder="1" applyAlignment="1" applyProtection="1">
      <alignment horizontal="center" vertical="center" wrapText="1"/>
      <protection hidden="1"/>
    </xf>
    <xf numFmtId="0" fontId="23" fillId="0" borderId="21" xfId="0" applyFont="1" applyBorder="1" applyAlignment="1">
      <alignment horizontal="center" vertical="center"/>
    </xf>
    <xf numFmtId="0" fontId="28" fillId="0" borderId="21" xfId="0" applyFont="1" applyBorder="1" applyAlignment="1" applyProtection="1">
      <alignment horizontal="center" vertical="center" wrapText="1"/>
      <protection locked="0"/>
    </xf>
    <xf numFmtId="0" fontId="23" fillId="0" borderId="23" xfId="0" applyFont="1" applyBorder="1" applyAlignment="1" applyProtection="1">
      <alignment horizontal="center" vertical="center"/>
      <protection locked="0"/>
    </xf>
    <xf numFmtId="0" fontId="23" fillId="0" borderId="44" xfId="0" applyFont="1" applyBorder="1" applyAlignment="1">
      <alignment horizontal="center" vertical="center"/>
    </xf>
    <xf numFmtId="0" fontId="23" fillId="0" borderId="38" xfId="0" applyFont="1" applyBorder="1" applyAlignment="1">
      <alignment horizontal="center" vertical="center"/>
    </xf>
    <xf numFmtId="0" fontId="34" fillId="26" borderId="12" xfId="0" applyFont="1" applyFill="1" applyBorder="1" applyAlignment="1" applyProtection="1">
      <alignment horizontal="center" vertical="center" wrapText="1"/>
      <protection locked="0"/>
    </xf>
    <xf numFmtId="0" fontId="34" fillId="26" borderId="10" xfId="0" applyFont="1" applyFill="1" applyBorder="1" applyAlignment="1" applyProtection="1">
      <alignment horizontal="center" vertical="center" wrapText="1"/>
      <protection locked="0"/>
    </xf>
  </cellXfs>
  <cellStyles count="52">
    <cellStyle name="20% - Énfasis1 2" xfId="2" xr:uid="{00000000-0005-0000-0000-000000000000}"/>
    <cellStyle name="20% - Énfasis2 2" xfId="3" xr:uid="{00000000-0005-0000-0000-000001000000}"/>
    <cellStyle name="20% - Énfasis3 2" xfId="4" xr:uid="{00000000-0005-0000-0000-000002000000}"/>
    <cellStyle name="20% - Énfasis4 2" xfId="5" xr:uid="{00000000-0005-0000-0000-000003000000}"/>
    <cellStyle name="20% - Énfasis5 2" xfId="6" xr:uid="{00000000-0005-0000-0000-000004000000}"/>
    <cellStyle name="20% - Énfasis6 2" xfId="7" xr:uid="{00000000-0005-0000-0000-000005000000}"/>
    <cellStyle name="40% - Énfasis1 2" xfId="8" xr:uid="{00000000-0005-0000-0000-000006000000}"/>
    <cellStyle name="40% - Énfasis2 2" xfId="9" xr:uid="{00000000-0005-0000-0000-000007000000}"/>
    <cellStyle name="40% - Énfasis3 2" xfId="10" xr:uid="{00000000-0005-0000-0000-000008000000}"/>
    <cellStyle name="40% - Énfasis4 2" xfId="11" xr:uid="{00000000-0005-0000-0000-000009000000}"/>
    <cellStyle name="40% - Énfasis5 2" xfId="12" xr:uid="{00000000-0005-0000-0000-00000A000000}"/>
    <cellStyle name="40% - Énfasis6 2" xfId="13" xr:uid="{00000000-0005-0000-0000-00000B000000}"/>
    <cellStyle name="60% - Énfasis1 2" xfId="14" xr:uid="{00000000-0005-0000-0000-00000C000000}"/>
    <cellStyle name="60% - Énfasis2 2" xfId="15" xr:uid="{00000000-0005-0000-0000-00000D000000}"/>
    <cellStyle name="60% - Énfasis3 2" xfId="16" xr:uid="{00000000-0005-0000-0000-00000E000000}"/>
    <cellStyle name="60% - Énfasis4 2" xfId="17" xr:uid="{00000000-0005-0000-0000-00000F000000}"/>
    <cellStyle name="60% - Énfasis5 2" xfId="18" xr:uid="{00000000-0005-0000-0000-000010000000}"/>
    <cellStyle name="60% - Énfasis6 2" xfId="19" xr:uid="{00000000-0005-0000-0000-000011000000}"/>
    <cellStyle name="Buena 2" xfId="20" xr:uid="{00000000-0005-0000-0000-000012000000}"/>
    <cellStyle name="Cálculo 2" xfId="21" xr:uid="{00000000-0005-0000-0000-000013000000}"/>
    <cellStyle name="Celda de comprobación 2" xfId="22" xr:uid="{00000000-0005-0000-0000-000014000000}"/>
    <cellStyle name="Celda vinculada 2" xfId="23" xr:uid="{00000000-0005-0000-0000-000015000000}"/>
    <cellStyle name="Encabezado 4 2" xfId="24" xr:uid="{00000000-0005-0000-0000-000016000000}"/>
    <cellStyle name="Énfasis1 2" xfId="25" xr:uid="{00000000-0005-0000-0000-000017000000}"/>
    <cellStyle name="Énfasis2 2" xfId="26" xr:uid="{00000000-0005-0000-0000-000018000000}"/>
    <cellStyle name="Énfasis3 2" xfId="27" xr:uid="{00000000-0005-0000-0000-000019000000}"/>
    <cellStyle name="Énfasis4 2" xfId="28" xr:uid="{00000000-0005-0000-0000-00001A000000}"/>
    <cellStyle name="Énfasis5 2" xfId="29" xr:uid="{00000000-0005-0000-0000-00001B000000}"/>
    <cellStyle name="Énfasis6 2" xfId="30" xr:uid="{00000000-0005-0000-0000-00001C000000}"/>
    <cellStyle name="Entrada 2" xfId="31" xr:uid="{00000000-0005-0000-0000-00001D000000}"/>
    <cellStyle name="Incorrecto 2" xfId="32" xr:uid="{00000000-0005-0000-0000-00001E000000}"/>
    <cellStyle name="Moneda 2" xfId="33" xr:uid="{00000000-0005-0000-0000-00001F000000}"/>
    <cellStyle name="Neutral 2" xfId="34" xr:uid="{00000000-0005-0000-0000-000020000000}"/>
    <cellStyle name="Nor}al" xfId="35" xr:uid="{00000000-0005-0000-0000-000021000000}"/>
    <cellStyle name="Normal" xfId="0" builtinId="0"/>
    <cellStyle name="Normal - Style1 2" xfId="48" xr:uid="{00000000-0005-0000-0000-000023000000}"/>
    <cellStyle name="Normal 2" xfId="36" xr:uid="{00000000-0005-0000-0000-000024000000}"/>
    <cellStyle name="Normal 2 2" xfId="49" xr:uid="{00000000-0005-0000-0000-000025000000}"/>
    <cellStyle name="Normal 2 3" xfId="50" xr:uid="{00000000-0005-0000-0000-000026000000}"/>
    <cellStyle name="Normal 3" xfId="1" xr:uid="{00000000-0005-0000-0000-000027000000}"/>
    <cellStyle name="Normal 4" xfId="47" xr:uid="{00000000-0005-0000-0000-000028000000}"/>
    <cellStyle name="Notas 2" xfId="37" xr:uid="{00000000-0005-0000-0000-000029000000}"/>
    <cellStyle name="Porcentaje" xfId="51" builtinId="5"/>
    <cellStyle name="Porcentual 2" xfId="38" xr:uid="{00000000-0005-0000-0000-00002B000000}"/>
    <cellStyle name="Salida 2" xfId="39" xr:uid="{00000000-0005-0000-0000-00002C000000}"/>
    <cellStyle name="Texto de advertencia 2" xfId="40" xr:uid="{00000000-0005-0000-0000-00002D000000}"/>
    <cellStyle name="Texto explicativo 2" xfId="41" xr:uid="{00000000-0005-0000-0000-00002E000000}"/>
    <cellStyle name="Título 1 2" xfId="43" xr:uid="{00000000-0005-0000-0000-00002F000000}"/>
    <cellStyle name="Título 2 2" xfId="44" xr:uid="{00000000-0005-0000-0000-000030000000}"/>
    <cellStyle name="Título 3 2" xfId="45" xr:uid="{00000000-0005-0000-0000-000031000000}"/>
    <cellStyle name="Título 4" xfId="42" xr:uid="{00000000-0005-0000-0000-000032000000}"/>
    <cellStyle name="Total 2" xfId="46" xr:uid="{00000000-0005-0000-0000-000033000000}"/>
  </cellStyles>
  <dxfs count="2446">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
      <fill>
        <patternFill>
          <bgColor rgb="FFFF0000"/>
        </patternFill>
      </fill>
    </dxf>
    <dxf>
      <fill>
        <patternFill>
          <bgColor theme="9" tint="-0.24994659260841701"/>
        </patternFill>
      </fill>
    </dxf>
    <dxf>
      <fill>
        <patternFill>
          <bgColor rgb="FFFFC000"/>
        </patternFill>
      </fill>
    </dxf>
    <dxf>
      <fill>
        <patternFill>
          <bgColor rgb="FF92D050"/>
        </patternFill>
      </fill>
    </dxf>
  </dxfs>
  <tableStyles count="0" defaultTableStyle="TableStyleMedium9" defaultPivotStyle="PivotStyleLight16"/>
  <colors>
    <mruColors>
      <color rgb="FFFFFF99"/>
      <color rgb="FFFFFF66"/>
      <color rgb="FFFF0000"/>
      <color rgb="FFADDB7B"/>
      <color rgb="FFA6D86E"/>
      <color rgb="FFE2AC00"/>
      <color rgb="FFC09200"/>
      <color rgb="FF9ED561"/>
      <color rgb="FFFFC8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34"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customXml" Target="../customXml/item2.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ustomXml" Target="../customXml/item1.xml"/><Relationship Id="rId8" Type="http://schemas.openxmlformats.org/officeDocument/2006/relationships/externalLink" Target="externalLinks/externalLink3.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36</xdr:col>
      <xdr:colOff>493059</xdr:colOff>
      <xdr:row>0</xdr:row>
      <xdr:rowOff>1</xdr:rowOff>
    </xdr:from>
    <xdr:to>
      <xdr:col>37</xdr:col>
      <xdr:colOff>113377</xdr:colOff>
      <xdr:row>2</xdr:row>
      <xdr:rowOff>156883</xdr:rowOff>
    </xdr:to>
    <xdr:pic>
      <xdr:nvPicPr>
        <xdr:cNvPr id="2" name="Imagen 8">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82609" y="1"/>
          <a:ext cx="858568" cy="67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35</xdr:col>
      <xdr:colOff>493059</xdr:colOff>
      <xdr:row>0</xdr:row>
      <xdr:rowOff>1</xdr:rowOff>
    </xdr:from>
    <xdr:to>
      <xdr:col>36</xdr:col>
      <xdr:colOff>113377</xdr:colOff>
      <xdr:row>2</xdr:row>
      <xdr:rowOff>156883</xdr:rowOff>
    </xdr:to>
    <xdr:pic>
      <xdr:nvPicPr>
        <xdr:cNvPr id="2" name="Imagen 8">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68884" y="1"/>
          <a:ext cx="858568" cy="480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493059</xdr:colOff>
      <xdr:row>0</xdr:row>
      <xdr:rowOff>1</xdr:rowOff>
    </xdr:from>
    <xdr:to>
      <xdr:col>36</xdr:col>
      <xdr:colOff>113377</xdr:colOff>
      <xdr:row>2</xdr:row>
      <xdr:rowOff>156883</xdr:rowOff>
    </xdr:to>
    <xdr:pic>
      <xdr:nvPicPr>
        <xdr:cNvPr id="2" name="Imagen 8">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249159" y="1"/>
          <a:ext cx="858568" cy="67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34</xdr:col>
      <xdr:colOff>493059</xdr:colOff>
      <xdr:row>0</xdr:row>
      <xdr:rowOff>1</xdr:rowOff>
    </xdr:from>
    <xdr:to>
      <xdr:col>35</xdr:col>
      <xdr:colOff>113377</xdr:colOff>
      <xdr:row>2</xdr:row>
      <xdr:rowOff>156883</xdr:rowOff>
    </xdr:to>
    <xdr:pic>
      <xdr:nvPicPr>
        <xdr:cNvPr id="2" name="Imagen 8">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34784" y="1"/>
          <a:ext cx="858568" cy="67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SRTUNCLU\EvidenciasMapasRiesgo\PROCESOS%20ESTRAT&#201;GICOS\QHSE\Riesgos%20de%20Proceso\QHSE-MR-01%20QHSE%20202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SRTUNCLU\EvidenciasMapasRiesgo\PROCESOS%20DE%20APOYO\GESTION%20MANTENIMIENTO\Riesgos%20de%20Proceso\MAN-MR-01%20MANTENIMIENTO%20202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SRTUNCLU\EvidenciasMapasRiesgo\PROCESOS%20DE%20APOYO\GESTION%20SERVICIOS%20DE%20APOYO\Riesgos%20de%20Proceso\INT-MR-01%20%20SERVICIOS%20APOYO%20%20202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SRTUNCLU\EvidenciasMapasRiesgo\PROCESOS%20DE%20APOYO\GESTION%20SISTEMAS%20Y%20COMUNICACIONES\Riesgos%20de%20Proceso\GSIC-MR-01%20SISTEMAS%20-COMUNICACION%20202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SRTUNCLU\EvidenciasMapasRiesgo\PROCESOS%20DE%20APOYO\GESTION%20SUMINISTROS%20Y%20ACTIVOS%20FIJOS\Riesgos%20de%20Proceso\A-MR-01%20ALMACEN%20202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SRTUNCLU\EvidenciasMapasRiesgo\PROCESOS%20DE%20APOYO\GESTION%20TECNOLOGICA\Riesgos%20de%20Proceso\IB-MR-01%20BIOMEDICA%20202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SRTUNCLU\EvidenciasMapasRiesgo\PROCESOS%20MISIONALES\APOYO%20SERVICIOS%20SALUD\Riesgos%20de%20Proceso\ASS-MR-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SRTUNCLU\EvidenciasMapasRiesgo\PROCESOS%20MISIONALES\ENFERMERIA\Riesgos%20de%20Proceso\ENF-MR-0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SRTUNCLU\EvidenciasMapasRiesgo\PROCESOS%20MISIONALES\EPIDMIOLOGIA%20Y%20SALUD%20PUBLICA\Riesgos%20de%20Proceso\VSP-MR-0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SRTUNCLU\EvidenciasMapasRiesgo\PROCESOS%20MISIONALES\GESTI&#211;N%20CL&#205;NICA\Riesgos%20de%20Proceso\UI-MR-0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SRTUNCLU\EvidenciasMapasRiesgo\PROCESOS%20MISIONALES\GESTI&#211;N%20QUIR&#218;RGICA\Riesgos%20de%20Proceso\GQR-MR-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SRTUNCLU\EvidenciasMapasRiesgo\PROCESOS%20ESTRAT&#201;GICOS\DIRECCIONAMIENTO\Riesgos%20de%20Proceso\GER-MR-01%20DIRECCIONAMIENTO%202022.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SRTUNCLU\EvidenciasMapasRiesgo\PROCESOS%20MISIONALES\UNIDAD%20CUIDADO%20INTENSIVO\Riesgos%20de%20Proceso\UCI-MR-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SRTUNCLU\EvidenciasMapasRiesgo\PROCESOS%20MISIONALES\URGENCIAS\Riesgos%20de%20Proceso\U-MR-0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HSRTUNCLU\EvidenciasMapasRiesgo\PROCESOS%20MISIONALES\SIAU\Riesgos%20de%20Proceso\SIAU-MR-0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2022\RIESGOS\MAPAS%20DE%20RIESGO\PROCESO\PROCESOS%20MISIONALES\UI-MR-01_.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2022\RIESGOS\MAPAS%20DE%20RIESGO\PROCESO\PROCESOS%20MISIONALES\UI-MR-01_.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HSRTUNCLU\EvidenciasMapasRiesgo\PROCESO%20EVALUACI&#211;N\CONTROL%20INTERNO\Riesgos%20de%20Proceso\OACI-MR-01%20CONTROL%20INTERN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SRTUNCLU\EvidenciasMapasRiesgo\PROCESOS%20ESTRAT&#201;GICOS\GESTION%20ACADEMICA\Riesgos%20de%20Proceso\GAC-MR-01%20GESTION%20INVESTIGACION%20E%20INN%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SRTUNCLU\EvidenciasMapasRiesgo\PROCESOS%20ESTRAT&#201;GICOS\TALENTO%20HUMANO\Riesgos%20de%20Proceso\TH-MR-01%20TALENTO%20HUMANO%2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SRTUNCLU\EvidenciasMapasRiesgo\PROCESOS%20DE%20APOYO\GESITON%20CONTRATACI&#211;N\Riesgos%20de%20Proceso\C-MR-01%20CONTRATACION%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INTERNO02/Desktop/Copia%20de%20GA-MR-01%20GESTION%20ADMINISTRATIVA%2020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SRTUNCLU\EvidenciasMapasRiesgo\PROCESOS%20DE%20APOYO\GESTION%20DOCUMENTAL\Riesgos%20de%20Proceso\GD-MR-01%20GESTION%20DOCUMENTAL%2020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SRTUNCLU\EvidenciasMapasRiesgo\PROCESOS%20DE%20APOYO\GESTION%20FINANCIERA\Riesgos%20de%20Proceso\AF-MR-01%20FINANCIERA%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SRTUNCLU\EvidenciasMapasRiesgo\PROCESOS%20DE%20APOYO\GESTION%20JURIDICA\Riesgos%20de%20Proceso\OAJ-MR-01%20JURIDICA%2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sheetData sheetId="7"/>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 sheetId="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sheetData sheetId="7"/>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 sheetId="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G28"/>
  <sheetViews>
    <sheetView workbookViewId="0">
      <selection activeCell="D18" sqref="D18"/>
    </sheetView>
  </sheetViews>
  <sheetFormatPr baseColWidth="10" defaultRowHeight="15" x14ac:dyDescent="0.25"/>
  <cols>
    <col min="3" max="3" width="17.7109375" customWidth="1"/>
    <col min="4" max="4" width="44.85546875" customWidth="1"/>
    <col min="5" max="5" width="10.5703125" customWidth="1"/>
    <col min="6" max="6" width="12.140625" customWidth="1"/>
    <col min="7" max="7" width="11.85546875" customWidth="1"/>
  </cols>
  <sheetData>
    <row r="3" spans="3:7" ht="28.5" customHeight="1" x14ac:dyDescent="0.25">
      <c r="C3" s="284" t="s">
        <v>121</v>
      </c>
      <c r="D3" s="209" t="s">
        <v>0</v>
      </c>
      <c r="E3" s="211" t="s">
        <v>120</v>
      </c>
      <c r="F3" s="212" t="s">
        <v>1</v>
      </c>
      <c r="G3" s="212" t="s">
        <v>117</v>
      </c>
    </row>
    <row r="4" spans="3:7" ht="20.25" customHeight="1" x14ac:dyDescent="0.25">
      <c r="C4" s="284"/>
      <c r="D4" s="204" t="s">
        <v>578</v>
      </c>
      <c r="E4" s="200">
        <v>1</v>
      </c>
      <c r="F4" s="200">
        <v>1</v>
      </c>
      <c r="G4" s="200">
        <v>1</v>
      </c>
    </row>
    <row r="5" spans="3:7" ht="22.5" customHeight="1" x14ac:dyDescent="0.25">
      <c r="C5" s="284"/>
      <c r="D5" s="204" t="s">
        <v>122</v>
      </c>
      <c r="E5" s="200">
        <v>2</v>
      </c>
      <c r="F5" s="200">
        <v>4</v>
      </c>
      <c r="G5" s="200">
        <v>2</v>
      </c>
    </row>
    <row r="6" spans="3:7" ht="22.5" customHeight="1" x14ac:dyDescent="0.25">
      <c r="C6" s="284"/>
      <c r="D6" s="204" t="s">
        <v>579</v>
      </c>
      <c r="E6" s="200">
        <v>2</v>
      </c>
      <c r="F6" s="200">
        <v>2</v>
      </c>
      <c r="G6" s="200">
        <v>0</v>
      </c>
    </row>
    <row r="7" spans="3:7" ht="18.75" customHeight="1" x14ac:dyDescent="0.25">
      <c r="C7" s="284"/>
      <c r="D7" s="204" t="s">
        <v>580</v>
      </c>
      <c r="E7" s="200">
        <v>3</v>
      </c>
      <c r="F7" s="200">
        <v>4</v>
      </c>
      <c r="G7" s="200">
        <v>0</v>
      </c>
    </row>
    <row r="8" spans="3:7" x14ac:dyDescent="0.25">
      <c r="C8" s="284" t="s">
        <v>454</v>
      </c>
      <c r="D8" s="205" t="s">
        <v>10</v>
      </c>
      <c r="E8" s="200">
        <v>11</v>
      </c>
      <c r="F8" s="200">
        <v>15</v>
      </c>
      <c r="G8" s="200">
        <v>1</v>
      </c>
    </row>
    <row r="9" spans="3:7" x14ac:dyDescent="0.25">
      <c r="C9" s="284"/>
      <c r="D9" s="205" t="s">
        <v>20</v>
      </c>
      <c r="E9" s="200">
        <v>15</v>
      </c>
      <c r="F9" s="200">
        <v>17</v>
      </c>
      <c r="G9" s="200">
        <v>6</v>
      </c>
    </row>
    <row r="10" spans="3:7" x14ac:dyDescent="0.25">
      <c r="C10" s="284"/>
      <c r="D10" s="205" t="s">
        <v>24</v>
      </c>
      <c r="E10" s="200">
        <v>2</v>
      </c>
      <c r="F10" s="200">
        <v>2</v>
      </c>
      <c r="G10" s="200">
        <v>0</v>
      </c>
    </row>
    <row r="11" spans="3:7" x14ac:dyDescent="0.25">
      <c r="C11" s="284"/>
      <c r="D11" s="205" t="s">
        <v>26</v>
      </c>
      <c r="E11" s="200">
        <v>2</v>
      </c>
      <c r="F11" s="200">
        <v>3</v>
      </c>
      <c r="G11" s="200">
        <v>2</v>
      </c>
    </row>
    <row r="12" spans="3:7" x14ac:dyDescent="0.25">
      <c r="C12" s="284"/>
      <c r="D12" s="205" t="s">
        <v>27</v>
      </c>
      <c r="E12" s="201">
        <v>2</v>
      </c>
      <c r="F12" s="201">
        <v>2</v>
      </c>
      <c r="G12" s="201">
        <v>1</v>
      </c>
    </row>
    <row r="13" spans="3:7" x14ac:dyDescent="0.25">
      <c r="C13" s="284"/>
      <c r="D13" s="205" t="s">
        <v>575</v>
      </c>
      <c r="E13" s="201">
        <v>3</v>
      </c>
      <c r="F13" s="202">
        <v>4</v>
      </c>
      <c r="G13" s="202">
        <v>1</v>
      </c>
    </row>
    <row r="14" spans="3:7" x14ac:dyDescent="0.25">
      <c r="C14" s="284"/>
      <c r="D14" s="205" t="s">
        <v>28</v>
      </c>
      <c r="E14" s="201">
        <v>2</v>
      </c>
      <c r="F14" s="202">
        <v>2</v>
      </c>
      <c r="G14" s="202">
        <v>1</v>
      </c>
    </row>
    <row r="15" spans="3:7" x14ac:dyDescent="0.25">
      <c r="C15" s="284"/>
      <c r="D15" s="205" t="s">
        <v>116</v>
      </c>
      <c r="E15" s="201">
        <v>1</v>
      </c>
      <c r="F15" s="202">
        <v>2</v>
      </c>
      <c r="G15" s="202">
        <v>1</v>
      </c>
    </row>
    <row r="16" spans="3:7" ht="21" customHeight="1" x14ac:dyDescent="0.25">
      <c r="C16" s="284"/>
      <c r="D16" s="206" t="s">
        <v>124</v>
      </c>
      <c r="E16" s="200">
        <v>3</v>
      </c>
      <c r="F16" s="202">
        <v>6</v>
      </c>
      <c r="G16" s="202">
        <v>1</v>
      </c>
    </row>
    <row r="17" spans="3:7" x14ac:dyDescent="0.25">
      <c r="C17" s="284"/>
      <c r="D17" s="205" t="s">
        <v>576</v>
      </c>
      <c r="E17" s="201">
        <v>4</v>
      </c>
      <c r="F17" s="202">
        <v>4</v>
      </c>
      <c r="G17" s="202">
        <v>0</v>
      </c>
    </row>
    <row r="18" spans="3:7" x14ac:dyDescent="0.25">
      <c r="C18" s="284" t="s">
        <v>118</v>
      </c>
      <c r="D18" s="207" t="s">
        <v>76</v>
      </c>
      <c r="E18" s="201">
        <v>2</v>
      </c>
      <c r="F18" s="201">
        <v>3</v>
      </c>
      <c r="G18" s="201">
        <v>1</v>
      </c>
    </row>
    <row r="19" spans="3:7" x14ac:dyDescent="0.25">
      <c r="C19" s="284"/>
      <c r="D19" s="207" t="s">
        <v>79</v>
      </c>
      <c r="E19" s="201">
        <v>2</v>
      </c>
      <c r="F19" s="201">
        <v>3</v>
      </c>
      <c r="G19" s="201">
        <v>1</v>
      </c>
    </row>
    <row r="20" spans="3:7" x14ac:dyDescent="0.25">
      <c r="C20" s="284"/>
      <c r="D20" s="207" t="s">
        <v>73</v>
      </c>
      <c r="E20" s="201">
        <v>2</v>
      </c>
      <c r="F20" s="201">
        <v>3</v>
      </c>
      <c r="G20" s="201">
        <v>1</v>
      </c>
    </row>
    <row r="21" spans="3:7" x14ac:dyDescent="0.25">
      <c r="C21" s="284"/>
      <c r="D21" s="207" t="s">
        <v>125</v>
      </c>
      <c r="E21" s="201">
        <v>2</v>
      </c>
      <c r="F21" s="201">
        <v>3</v>
      </c>
      <c r="G21" s="201">
        <v>1</v>
      </c>
    </row>
    <row r="22" spans="3:7" x14ac:dyDescent="0.25">
      <c r="C22" s="284"/>
      <c r="D22" s="207" t="s">
        <v>61</v>
      </c>
      <c r="E22" s="201">
        <v>2</v>
      </c>
      <c r="F22" s="201">
        <v>3</v>
      </c>
      <c r="G22" s="201">
        <v>1</v>
      </c>
    </row>
    <row r="23" spans="3:7" x14ac:dyDescent="0.25">
      <c r="C23" s="284"/>
      <c r="D23" s="207" t="s">
        <v>59</v>
      </c>
      <c r="E23" s="201">
        <v>1</v>
      </c>
      <c r="F23" s="201">
        <v>1</v>
      </c>
      <c r="G23" s="201">
        <v>0</v>
      </c>
    </row>
    <row r="24" spans="3:7" x14ac:dyDescent="0.25">
      <c r="C24" s="285"/>
      <c r="D24" s="208" t="s">
        <v>577</v>
      </c>
      <c r="E24" s="203">
        <v>0</v>
      </c>
      <c r="F24" s="203">
        <v>0</v>
      </c>
      <c r="G24" s="203">
        <v>0</v>
      </c>
    </row>
    <row r="25" spans="3:7" x14ac:dyDescent="0.25">
      <c r="C25" s="284"/>
      <c r="D25" s="207" t="s">
        <v>126</v>
      </c>
      <c r="E25" s="201">
        <v>2</v>
      </c>
      <c r="F25" s="201">
        <v>2</v>
      </c>
      <c r="G25" s="201">
        <v>1</v>
      </c>
    </row>
    <row r="26" spans="3:7" x14ac:dyDescent="0.25">
      <c r="C26" s="284"/>
      <c r="D26" s="205" t="s">
        <v>119</v>
      </c>
      <c r="E26" s="201">
        <v>1</v>
      </c>
      <c r="F26" s="201">
        <v>1</v>
      </c>
      <c r="G26" s="201">
        <v>0</v>
      </c>
    </row>
    <row r="27" spans="3:7" x14ac:dyDescent="0.25">
      <c r="C27" s="209" t="s">
        <v>457</v>
      </c>
      <c r="D27" s="204" t="s">
        <v>111</v>
      </c>
      <c r="E27" s="200">
        <v>2</v>
      </c>
      <c r="F27" s="200">
        <v>5</v>
      </c>
      <c r="G27" s="200">
        <v>0</v>
      </c>
    </row>
    <row r="28" spans="3:7" x14ac:dyDescent="0.25">
      <c r="C28" s="210"/>
      <c r="D28" s="2" t="s">
        <v>123</v>
      </c>
      <c r="E28" s="200">
        <f>SUM(E4:E27)</f>
        <v>69</v>
      </c>
      <c r="F28" s="200">
        <f>SUM(F4:F27)</f>
        <v>92</v>
      </c>
      <c r="G28" s="200">
        <f>SUM(G4:G27)</f>
        <v>23</v>
      </c>
    </row>
  </sheetData>
  <mergeCells count="3">
    <mergeCell ref="C3:C7"/>
    <mergeCell ref="C8:C17"/>
    <mergeCell ref="C18:C26"/>
  </mergeCells>
  <conditionalFormatting sqref="D19">
    <cfRule type="containsText" dxfId="2445" priority="29" operator="containsText" text="ZONA RIESGO BAJA">
      <formula>NOT(ISERROR(SEARCH("ZONA RIESGO BAJA",D19)))</formula>
    </cfRule>
    <cfRule type="containsText" dxfId="2444" priority="30" operator="containsText" text="ZONA RIESGO MODERADA">
      <formula>NOT(ISERROR(SEARCH("ZONA RIESGO MODERADA",D19)))</formula>
    </cfRule>
    <cfRule type="containsText" dxfId="2443" priority="31" operator="containsText" text="ZONA RIESGO ALTA">
      <formula>NOT(ISERROR(SEARCH("ZONA RIESGO ALTA",D19)))</formula>
    </cfRule>
    <cfRule type="containsText" dxfId="2442" priority="32" operator="containsText" text="ZONA RIESGO EXTREMA">
      <formula>NOT(ISERROR(SEARCH("ZONA RIESGO EXTREMA",D19)))</formula>
    </cfRule>
  </conditionalFormatting>
  <conditionalFormatting sqref="D18">
    <cfRule type="containsText" dxfId="2441" priority="25" operator="containsText" text="ZONA RIESGO BAJA">
      <formula>NOT(ISERROR(SEARCH("ZONA RIESGO BAJA",D18)))</formula>
    </cfRule>
    <cfRule type="containsText" dxfId="2440" priority="26" operator="containsText" text="ZONA RIESGO MODERADA">
      <formula>NOT(ISERROR(SEARCH("ZONA RIESGO MODERADA",D18)))</formula>
    </cfRule>
    <cfRule type="containsText" dxfId="2439" priority="27" operator="containsText" text="ZONA RIESGO ALTA">
      <formula>NOT(ISERROR(SEARCH("ZONA RIESGO ALTA",D18)))</formula>
    </cfRule>
    <cfRule type="containsText" dxfId="2438" priority="28" operator="containsText" text="ZONA RIESGO EXTREMA">
      <formula>NOT(ISERROR(SEARCH("ZONA RIESGO EXTREMA",D18)))</formula>
    </cfRule>
  </conditionalFormatting>
  <conditionalFormatting sqref="D20">
    <cfRule type="containsText" dxfId="2437" priority="21" operator="containsText" text="ZONA RIESGO BAJA">
      <formula>NOT(ISERROR(SEARCH("ZONA RIESGO BAJA",D20)))</formula>
    </cfRule>
    <cfRule type="containsText" dxfId="2436" priority="22" operator="containsText" text="ZONA RIESGO MODERADA">
      <formula>NOT(ISERROR(SEARCH("ZONA RIESGO MODERADA",D20)))</formula>
    </cfRule>
    <cfRule type="containsText" dxfId="2435" priority="23" operator="containsText" text="ZONA RIESGO ALTA">
      <formula>NOT(ISERROR(SEARCH("ZONA RIESGO ALTA",D20)))</formula>
    </cfRule>
    <cfRule type="containsText" dxfId="2434" priority="24" operator="containsText" text="ZONA RIESGO EXTREMA">
      <formula>NOT(ISERROR(SEARCH("ZONA RIESGO EXTREMA",D20)))</formula>
    </cfRule>
  </conditionalFormatting>
  <conditionalFormatting sqref="D21">
    <cfRule type="containsText" dxfId="2433" priority="17" operator="containsText" text="ZONA RIESGO BAJA">
      <formula>NOT(ISERROR(SEARCH("ZONA RIESGO BAJA",D21)))</formula>
    </cfRule>
    <cfRule type="containsText" dxfId="2432" priority="18" operator="containsText" text="ZONA RIESGO MODERADA">
      <formula>NOT(ISERROR(SEARCH("ZONA RIESGO MODERADA",D21)))</formula>
    </cfRule>
    <cfRule type="containsText" dxfId="2431" priority="19" operator="containsText" text="ZONA RIESGO ALTA">
      <formula>NOT(ISERROR(SEARCH("ZONA RIESGO ALTA",D21)))</formula>
    </cfRule>
    <cfRule type="containsText" dxfId="2430" priority="20" operator="containsText" text="ZONA RIESGO EXTREMA">
      <formula>NOT(ISERROR(SEARCH("ZONA RIESGO EXTREMA",D21)))</formula>
    </cfRule>
  </conditionalFormatting>
  <conditionalFormatting sqref="D22">
    <cfRule type="containsText" dxfId="2429" priority="13" operator="containsText" text="ZONA RIESGO BAJA">
      <formula>NOT(ISERROR(SEARCH("ZONA RIESGO BAJA",D22)))</formula>
    </cfRule>
    <cfRule type="containsText" dxfId="2428" priority="14" operator="containsText" text="ZONA RIESGO MODERADA">
      <formula>NOT(ISERROR(SEARCH("ZONA RIESGO MODERADA",D22)))</formula>
    </cfRule>
    <cfRule type="containsText" dxfId="2427" priority="15" operator="containsText" text="ZONA RIESGO ALTA">
      <formula>NOT(ISERROR(SEARCH("ZONA RIESGO ALTA",D22)))</formula>
    </cfRule>
    <cfRule type="containsText" dxfId="2426" priority="16" operator="containsText" text="ZONA RIESGO EXTREMA">
      <formula>NOT(ISERROR(SEARCH("ZONA RIESGO EXTREMA",D22)))</formula>
    </cfRule>
  </conditionalFormatting>
  <conditionalFormatting sqref="D23:D24">
    <cfRule type="containsText" dxfId="2425" priority="9" operator="containsText" text="ZONA RIESGO BAJA">
      <formula>NOT(ISERROR(SEARCH("ZONA RIESGO BAJA",D23)))</formula>
    </cfRule>
    <cfRule type="containsText" dxfId="2424" priority="10" operator="containsText" text="ZONA RIESGO MODERADA">
      <formula>NOT(ISERROR(SEARCH("ZONA RIESGO MODERADA",D23)))</formula>
    </cfRule>
    <cfRule type="containsText" dxfId="2423" priority="11" operator="containsText" text="ZONA RIESGO ALTA">
      <formula>NOT(ISERROR(SEARCH("ZONA RIESGO ALTA",D23)))</formula>
    </cfRule>
    <cfRule type="containsText" dxfId="2422" priority="12" operator="containsText" text="ZONA RIESGO EXTREMA">
      <formula>NOT(ISERROR(SEARCH("ZONA RIESGO EXTREMA",D23)))</formula>
    </cfRule>
  </conditionalFormatting>
  <conditionalFormatting sqref="D25">
    <cfRule type="containsText" dxfId="2421" priority="1" operator="containsText" text="ZONA RIESGO BAJA">
      <formula>NOT(ISERROR(SEARCH("ZONA RIESGO BAJA",D25)))</formula>
    </cfRule>
    <cfRule type="containsText" dxfId="2420" priority="2" operator="containsText" text="ZONA RIESGO MODERADA">
      <formula>NOT(ISERROR(SEARCH("ZONA RIESGO MODERADA",D25)))</formula>
    </cfRule>
    <cfRule type="containsText" dxfId="2419" priority="3" operator="containsText" text="ZONA RIESGO ALTA">
      <formula>NOT(ISERROR(SEARCH("ZONA RIESGO ALTA",D25)))</formula>
    </cfRule>
    <cfRule type="containsText" dxfId="2418" priority="4" operator="containsText" text="ZONA RIESGO EXTREMA">
      <formula>NOT(ISERROR(SEARCH("ZONA RIESGO EXTREMA",D25)))</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Q20"/>
  <sheetViews>
    <sheetView zoomScale="70" zoomScaleNormal="70" workbookViewId="0">
      <selection activeCell="W20" sqref="W20"/>
    </sheetView>
  </sheetViews>
  <sheetFormatPr baseColWidth="10" defaultRowHeight="12.75" x14ac:dyDescent="0.2"/>
  <cols>
    <col min="1" max="1" width="11.42578125" style="1"/>
    <col min="2" max="2" width="30.28515625" style="54" customWidth="1"/>
    <col min="3" max="3" width="14.140625" style="54" customWidth="1"/>
    <col min="4" max="4" width="13.140625" style="54" hidden="1" customWidth="1"/>
    <col min="5" max="5" width="29.7109375" style="54" hidden="1" customWidth="1"/>
    <col min="6" max="6" width="29.28515625" style="1" hidden="1" customWidth="1"/>
    <col min="7" max="7" width="16.42578125" style="55" hidden="1" customWidth="1"/>
    <col min="8" max="8" width="12.140625" style="1" hidden="1" customWidth="1"/>
    <col min="9" max="9" width="16.5703125" style="1" hidden="1" customWidth="1"/>
    <col min="10" max="10" width="6.7109375" style="1" hidden="1" customWidth="1"/>
    <col min="11" max="11" width="20.7109375" style="1" hidden="1" customWidth="1"/>
    <col min="12" max="12" width="19.28515625" style="1" hidden="1" customWidth="1"/>
    <col min="13" max="13" width="12.85546875" style="1" hidden="1" customWidth="1"/>
    <col min="14" max="14" width="6.42578125" style="1" hidden="1" customWidth="1"/>
    <col min="15" max="15" width="12.85546875" style="1" hidden="1" customWidth="1"/>
    <col min="16" max="16" width="5.85546875" style="1" customWidth="1"/>
    <col min="17" max="17" width="34.7109375" style="1" customWidth="1"/>
    <col min="18" max="18" width="13.28515625" style="1" customWidth="1"/>
    <col min="19" max="19" width="6.85546875" style="1" customWidth="1"/>
    <col min="20" max="20" width="5" style="1" customWidth="1"/>
    <col min="21" max="21" width="5.5703125" style="1" customWidth="1"/>
    <col min="22" max="22" width="7.140625" style="1" customWidth="1"/>
    <col min="23" max="23" width="6.7109375" style="1" customWidth="1"/>
    <col min="24" max="24" width="7.5703125" style="1" customWidth="1"/>
    <col min="25" max="25" width="30.7109375" style="1" customWidth="1"/>
    <col min="26" max="26" width="27.42578125" style="1" customWidth="1"/>
    <col min="27" max="27" width="15.85546875" style="1" customWidth="1"/>
    <col min="28" max="28" width="17.28515625" style="1" customWidth="1"/>
    <col min="29" max="29" width="14.42578125" style="1" customWidth="1"/>
    <col min="30" max="30" width="13.85546875" style="1" customWidth="1"/>
    <col min="31" max="31" width="8.42578125" style="1" customWidth="1"/>
    <col min="32" max="32" width="15.85546875" style="1" customWidth="1"/>
    <col min="33" max="33" width="23" style="1" customWidth="1"/>
    <col min="34" max="34" width="16" style="1" customWidth="1"/>
    <col min="35" max="35" width="10.140625" style="1" customWidth="1"/>
    <col min="36" max="36" width="13.28515625" style="1" customWidth="1"/>
    <col min="37" max="37" width="18.5703125" style="1" customWidth="1"/>
    <col min="38" max="38" width="12.7109375" style="1" customWidth="1"/>
    <col min="39" max="39" width="58.42578125" style="1" customWidth="1"/>
    <col min="40" max="16384" width="11.42578125" style="1"/>
  </cols>
  <sheetData>
    <row r="1" spans="2:69" x14ac:dyDescent="0.2">
      <c r="B1" s="347" t="s">
        <v>165</v>
      </c>
      <c r="C1" s="348"/>
      <c r="D1" s="349"/>
      <c r="E1" s="353" t="s">
        <v>166</v>
      </c>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4"/>
      <c r="AJ1" s="355"/>
      <c r="AK1" s="370"/>
      <c r="AL1" s="370"/>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row>
    <row r="2" spans="2:69" x14ac:dyDescent="0.2">
      <c r="B2" s="350"/>
      <c r="C2" s="351"/>
      <c r="D2" s="352"/>
      <c r="E2" s="356"/>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8"/>
      <c r="AK2" s="370"/>
      <c r="AL2" s="370"/>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row>
    <row r="3" spans="2:69" x14ac:dyDescent="0.2">
      <c r="B3" s="371" t="s">
        <v>51</v>
      </c>
      <c r="C3" s="372"/>
      <c r="D3" s="373"/>
      <c r="E3" s="359"/>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1"/>
      <c r="AK3" s="370"/>
      <c r="AL3" s="370"/>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row>
    <row r="4" spans="2:69" x14ac:dyDescent="0.2">
      <c r="B4" s="374" t="s">
        <v>167</v>
      </c>
      <c r="C4" s="374"/>
      <c r="D4" s="375"/>
      <c r="E4" s="376"/>
      <c r="F4" s="376"/>
      <c r="G4" s="376"/>
      <c r="H4" s="336" t="s">
        <v>223</v>
      </c>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8"/>
      <c r="AK4" s="341" t="s">
        <v>168</v>
      </c>
      <c r="AL4" s="342"/>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row>
    <row r="5" spans="2:69" ht="32.25" x14ac:dyDescent="0.2">
      <c r="B5" s="343" t="s">
        <v>169</v>
      </c>
      <c r="C5" s="343"/>
      <c r="D5" s="344"/>
      <c r="E5" s="344"/>
      <c r="F5" s="344"/>
      <c r="G5" s="344"/>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40"/>
      <c r="AK5" s="345"/>
      <c r="AL5" s="346"/>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row>
    <row r="6" spans="2:69" x14ac:dyDescent="0.2">
      <c r="B6" s="18"/>
      <c r="C6" s="18"/>
      <c r="D6" s="19"/>
      <c r="E6" s="19"/>
      <c r="F6" s="19"/>
      <c r="G6" s="19"/>
      <c r="H6" s="20"/>
      <c r="I6" s="19"/>
      <c r="J6" s="19"/>
      <c r="K6" s="19"/>
      <c r="L6" s="19"/>
      <c r="M6" s="19"/>
      <c r="N6" s="19"/>
      <c r="O6" s="19"/>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row>
    <row r="7" spans="2:69" x14ac:dyDescent="0.2">
      <c r="B7" s="362" t="s">
        <v>170</v>
      </c>
      <c r="C7" s="362"/>
      <c r="D7" s="362"/>
      <c r="E7" s="362"/>
      <c r="F7" s="362"/>
      <c r="G7" s="362"/>
      <c r="H7" s="362"/>
      <c r="I7" s="363" t="s">
        <v>8</v>
      </c>
      <c r="J7" s="363"/>
      <c r="K7" s="363"/>
      <c r="L7" s="363"/>
      <c r="M7" s="363"/>
      <c r="N7" s="363"/>
      <c r="O7" s="363"/>
      <c r="P7" s="364" t="s">
        <v>171</v>
      </c>
      <c r="Q7" s="365"/>
      <c r="R7" s="365"/>
      <c r="S7" s="365"/>
      <c r="T7" s="365"/>
      <c r="U7" s="365"/>
      <c r="V7" s="365"/>
      <c r="W7" s="365"/>
      <c r="X7" s="365"/>
      <c r="Y7" s="366"/>
      <c r="Z7" s="367" t="s">
        <v>7</v>
      </c>
      <c r="AA7" s="367"/>
      <c r="AB7" s="367"/>
      <c r="AC7" s="367"/>
      <c r="AD7" s="367"/>
      <c r="AE7" s="367"/>
      <c r="AF7" s="367"/>
      <c r="AG7" s="368" t="s">
        <v>128</v>
      </c>
      <c r="AH7" s="368"/>
      <c r="AI7" s="368"/>
      <c r="AJ7" s="368"/>
      <c r="AK7" s="368"/>
      <c r="AL7" s="368"/>
      <c r="AM7" s="3"/>
    </row>
    <row r="8" spans="2:69" x14ac:dyDescent="0.2">
      <c r="B8" s="369" t="s">
        <v>172</v>
      </c>
      <c r="C8" s="334" t="s">
        <v>173</v>
      </c>
      <c r="D8" s="335" t="s">
        <v>174</v>
      </c>
      <c r="E8" s="335" t="s">
        <v>175</v>
      </c>
      <c r="F8" s="334" t="s">
        <v>176</v>
      </c>
      <c r="G8" s="335" t="s">
        <v>2</v>
      </c>
      <c r="H8" s="335" t="s">
        <v>178</v>
      </c>
      <c r="I8" s="330" t="s">
        <v>179</v>
      </c>
      <c r="J8" s="331" t="s">
        <v>180</v>
      </c>
      <c r="K8" s="328" t="s">
        <v>181</v>
      </c>
      <c r="L8" s="328" t="s">
        <v>182</v>
      </c>
      <c r="M8" s="330" t="s">
        <v>183</v>
      </c>
      <c r="N8" s="331" t="s">
        <v>180</v>
      </c>
      <c r="O8" s="330" t="s">
        <v>184</v>
      </c>
      <c r="P8" s="332" t="s">
        <v>185</v>
      </c>
      <c r="Q8" s="333" t="s">
        <v>186</v>
      </c>
      <c r="R8" s="333" t="s">
        <v>4</v>
      </c>
      <c r="S8" s="324" t="s">
        <v>187</v>
      </c>
      <c r="T8" s="325"/>
      <c r="U8" s="325"/>
      <c r="V8" s="325"/>
      <c r="W8" s="325"/>
      <c r="X8" s="325"/>
      <c r="Y8" s="326"/>
      <c r="Z8" s="327" t="s">
        <v>188</v>
      </c>
      <c r="AA8" s="323" t="s">
        <v>189</v>
      </c>
      <c r="AB8" s="323" t="s">
        <v>180</v>
      </c>
      <c r="AC8" s="323" t="s">
        <v>190</v>
      </c>
      <c r="AD8" s="323" t="s">
        <v>180</v>
      </c>
      <c r="AE8" s="323" t="s">
        <v>191</v>
      </c>
      <c r="AF8" s="323" t="s">
        <v>192</v>
      </c>
      <c r="AG8" s="321" t="s">
        <v>128</v>
      </c>
      <c r="AH8" s="321" t="s">
        <v>129</v>
      </c>
      <c r="AI8" s="321" t="s">
        <v>130</v>
      </c>
      <c r="AJ8" s="321" t="s">
        <v>131</v>
      </c>
      <c r="AK8" s="321" t="s">
        <v>132</v>
      </c>
      <c r="AL8" s="321" t="s">
        <v>133</v>
      </c>
      <c r="AM8" s="297" t="s">
        <v>458</v>
      </c>
    </row>
    <row r="9" spans="2:69" s="22" customFormat="1" ht="110.25" customHeight="1" x14ac:dyDescent="0.25">
      <c r="B9" s="369"/>
      <c r="C9" s="334"/>
      <c r="D9" s="335"/>
      <c r="E9" s="335"/>
      <c r="F9" s="334"/>
      <c r="G9" s="335"/>
      <c r="H9" s="335"/>
      <c r="I9" s="328"/>
      <c r="J9" s="331"/>
      <c r="K9" s="329"/>
      <c r="L9" s="329"/>
      <c r="M9" s="331"/>
      <c r="N9" s="331"/>
      <c r="O9" s="330"/>
      <c r="P9" s="332"/>
      <c r="Q9" s="333"/>
      <c r="R9" s="333"/>
      <c r="S9" s="21" t="s">
        <v>193</v>
      </c>
      <c r="T9" s="21" t="s">
        <v>194</v>
      </c>
      <c r="U9" s="21" t="s">
        <v>195</v>
      </c>
      <c r="V9" s="21" t="s">
        <v>196</v>
      </c>
      <c r="W9" s="21" t="s">
        <v>197</v>
      </c>
      <c r="X9" s="21" t="s">
        <v>198</v>
      </c>
      <c r="Y9" s="21" t="s">
        <v>199</v>
      </c>
      <c r="Z9" s="327"/>
      <c r="AA9" s="323"/>
      <c r="AB9" s="323"/>
      <c r="AC9" s="323"/>
      <c r="AD9" s="323"/>
      <c r="AE9" s="323"/>
      <c r="AF9" s="323"/>
      <c r="AG9" s="322"/>
      <c r="AH9" s="322"/>
      <c r="AI9" s="322"/>
      <c r="AJ9" s="322"/>
      <c r="AK9" s="322"/>
      <c r="AL9" s="322"/>
      <c r="AM9" s="298"/>
      <c r="AQ9" s="23"/>
    </row>
    <row r="10" spans="2:69" s="36" customFormat="1" ht="160.5" customHeight="1" x14ac:dyDescent="0.25">
      <c r="B10" s="295" t="s">
        <v>213</v>
      </c>
      <c r="C10" s="311" t="s">
        <v>200</v>
      </c>
      <c r="D10" s="311"/>
      <c r="E10" s="311" t="s">
        <v>480</v>
      </c>
      <c r="F10" s="313" t="s">
        <v>481</v>
      </c>
      <c r="G10" s="311" t="s">
        <v>339</v>
      </c>
      <c r="H10" s="315">
        <v>441</v>
      </c>
      <c r="I10" s="291" t="str">
        <f>IF(H10&lt;=0,"",IF(H10&lt;=2,"Muy Baja",IF(H10&lt;=24,"Baja",IF(H10&lt;=500,"Media",IF(H10&lt;=5000,"Alta","Muy Alta")))))</f>
        <v>Media</v>
      </c>
      <c r="J10" s="302">
        <f>IF(I10="","",IF(I10="Muy Baja",0.2,IF(I10="Baja",0.4,IF(I10="Media",0.6,IF(I10="Alta",0.8,IF(I10="Muy Alta",1,))))))</f>
        <v>0.6</v>
      </c>
      <c r="K10" s="318" t="s">
        <v>201</v>
      </c>
      <c r="L10" s="305" t="str">
        <f>IF(NOT(ISERROR(MATCH(K10,'[1]Tabla Impacto'!$B$221:$B$223,0))),'[1]Tabla Impacto'!$F$223&amp;"Por favor no seleccionar los criterios de impacto(Afectación Económica o presupuestal y Pérdida Reputacional)",K10)</f>
        <v xml:space="preserve">     El riesgo afecta la imagen de de la entidad con efecto publicitario sostenido a nivel de sector administrativo, nivel departamental o municipal</v>
      </c>
      <c r="M10" s="320" t="str">
        <f>IF(OR(L10='[1]Tabla Impacto'!$C$11,L10='[1]Tabla Impacto'!$D$11),"Leve",IF(OR(L10='[1]Tabla Impacto'!$C$12,L10='[1]Tabla Impacto'!$D$12),"Menor",IF(OR(L10='[1]Tabla Impacto'!$C$13,L10='[1]Tabla Impacto'!$D$13),"Moderado",IF(OR(L10='[1]Tabla Impacto'!$C$14,L10='[1]Tabla Impacto'!$D$14),"Mayor",IF(OR(L10='[1]Tabla Impacto'!$C$15,L10='[1]Tabla Impacto'!$D$15),"Catastrófico","")))))</f>
        <v>Mayor</v>
      </c>
      <c r="N10" s="309">
        <f>IF(M10="","",IF(M10="Leve",0.2,IF(M10="Menor",0.4,IF(M10="Moderado",0.6,IF(M10="Mayor",0.8,IF(M10="Catastrófico",1,))))))</f>
        <v>0.8</v>
      </c>
      <c r="O10" s="300" t="str">
        <f>IF(OR(AND(I10="Muy Baja",M10="Leve"),AND(I10="Muy Baja",M10="Menor"),AND(I10="Baja",M10="Leve")),"Bajo",IF(OR(AND(I10="Muy baja",M10="Moderado"),AND(I10="Baja",M10="Menor"),AND(I10="Baja",M10="Moderado"),AND(I10="Media",M10="Leve"),AND(I10="Media",M10="Menor"),AND(I10="Media",M10="Moderado"),AND(I10="Alta",M10="Leve"),AND(I10="Alta",M10="Menor")),"Moderado",IF(OR(AND(I10="Muy Baja",M10="Mayor"),AND(I10="Baja",M10="Mayor"),AND(I10="Media",M10="Mayor"),AND(I10="Alta",M10="Moderado"),AND(I10="Alta",M10="Mayor"),AND(I10="Muy Alta",M10="Leve"),AND(I10="Muy Alta",M10="Menor"),AND(I10="Muy Alta",M10="Moderado"),AND(I10="Muy Alta",M10="Mayor")),"Alto",IF(OR(AND(I10="Muy Baja",M10="Catastrófico"),AND(I10="Baja",M10="Catastrófico"),AND(I10="Media",M10="Catastrófico"),AND(I10="Alta",M10="Catastrófico"),AND(I10="Muy Alta",M10="Catastrófico")),"Extremo",""))))</f>
        <v>Alto</v>
      </c>
      <c r="P10" s="118">
        <v>1</v>
      </c>
      <c r="Q10" s="4" t="s">
        <v>443</v>
      </c>
      <c r="R10" s="25" t="str">
        <f t="shared" ref="R10:R20" si="0">IF(OR(S10="Preventivo",S10="Detectivo"),"Probabilidad",IF(S10="Correctivo","Impacto",""))</f>
        <v>Probabilidad</v>
      </c>
      <c r="S10" s="26" t="s">
        <v>5</v>
      </c>
      <c r="T10" s="26" t="s">
        <v>202</v>
      </c>
      <c r="U10" s="27" t="str">
        <f>IF(AND(S10="Preventivo",T10="Automático"),"50%",IF(AND(S10="Preventivo",T10="Manual"),"40%",IF(AND(S10="Detectivo",T10="Automático"),"40%",IF(AND(S10="Detectivo",T10="Manual"),"30%",IF(AND(S10="Correctivo",T10="Automático"),"35%",IF(AND(S10="Correctivo",T10="Manual"),"25%",""))))))</f>
        <v>40%</v>
      </c>
      <c r="V10" s="28" t="s">
        <v>203</v>
      </c>
      <c r="W10" s="29" t="s">
        <v>204</v>
      </c>
      <c r="X10" s="30" t="s">
        <v>205</v>
      </c>
      <c r="Y10" s="4" t="s">
        <v>444</v>
      </c>
      <c r="Z10" s="31">
        <f>IFERROR(IF(R10="Probabilidad",(J10-(+J10*U10)),IF(R10="Impacto",J10,"")),"")</f>
        <v>0.36</v>
      </c>
      <c r="AA10" s="32" t="str">
        <f>IFERROR(IF(Z10="","",IF(Z10&lt;=0.2,"Muy Baja",IF(Z10&lt;=0.4,"Baja",IF(Z10&lt;=0.6,"Media",IF(Z10&lt;=0.8,"Alta","Muy Alta"))))),"")</f>
        <v>Baja</v>
      </c>
      <c r="AB10" s="27">
        <f>+Z10</f>
        <v>0.36</v>
      </c>
      <c r="AC10" s="33" t="str">
        <f>IFERROR(IF(AD10="","",IF(AD10&lt;=0.2,"Leve",IF(AD10&lt;=0.4,"Menor",IF(AD10&lt;=0.6,"Moderado",IF(AD10&lt;=0.8,"Mayor","Catastrófico"))))),"")</f>
        <v>Mayor</v>
      </c>
      <c r="AD10" s="27">
        <f>IFERROR(IF(R10="Impacto",(N10-(+N10*U10)),IF(R10="Probabilidad",N10,"")),"")</f>
        <v>0.8</v>
      </c>
      <c r="AE10" s="34" t="str">
        <f>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Alto</v>
      </c>
      <c r="AF10" s="316" t="s">
        <v>11</v>
      </c>
      <c r="AG10" s="94"/>
      <c r="AH10" s="94" t="s">
        <v>446</v>
      </c>
      <c r="AI10" s="94"/>
      <c r="AJ10" s="94"/>
      <c r="AK10" s="94"/>
      <c r="AL10" s="94"/>
      <c r="AM10" s="195" t="s">
        <v>609</v>
      </c>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row>
    <row r="11" spans="2:69" ht="207.75" customHeight="1" x14ac:dyDescent="0.2">
      <c r="B11" s="296"/>
      <c r="C11" s="311"/>
      <c r="D11" s="311"/>
      <c r="E11" s="311"/>
      <c r="F11" s="313"/>
      <c r="G11" s="311"/>
      <c r="H11" s="315"/>
      <c r="I11" s="291"/>
      <c r="J11" s="302"/>
      <c r="K11" s="319"/>
      <c r="L11" s="305"/>
      <c r="M11" s="320"/>
      <c r="N11" s="309"/>
      <c r="O11" s="300"/>
      <c r="P11" s="119">
        <v>2</v>
      </c>
      <c r="Q11" s="4" t="s">
        <v>58</v>
      </c>
      <c r="R11" s="37" t="str">
        <f t="shared" si="0"/>
        <v>Probabilidad</v>
      </c>
      <c r="S11" s="38" t="s">
        <v>5</v>
      </c>
      <c r="T11" s="38" t="s">
        <v>202</v>
      </c>
      <c r="U11" s="39" t="str">
        <f t="shared" ref="U11" si="1">IF(AND(S11="Preventivo",T11="Automático"),"50%",IF(AND(S11="Preventivo",T11="Manual"),"40%",IF(AND(S11="Detectivo",T11="Automático"),"40%",IF(AND(S11="Detectivo",T11="Manual"),"30%",IF(AND(S11="Correctivo",T11="Automático"),"35%",IF(AND(S11="Correctivo",T11="Manual"),"25%",""))))))</f>
        <v>40%</v>
      </c>
      <c r="V11" s="40" t="s">
        <v>206</v>
      </c>
      <c r="W11" s="41" t="s">
        <v>204</v>
      </c>
      <c r="X11" s="42" t="s">
        <v>205</v>
      </c>
      <c r="Y11" s="4" t="s">
        <v>207</v>
      </c>
      <c r="Z11" s="31">
        <f>IFERROR(IF(AND(R10="Probabilidad",R11="Probabilidad"),(AB10-(+AB10*U11)),IF(R11="Probabilidad",(J10-(+J10*U11)),IF(R11="Impacto",AB10,""))),"")</f>
        <v>0.216</v>
      </c>
      <c r="AA11" s="43" t="str">
        <f t="shared" ref="AA11:AA13" si="2">IFERROR(IF(Z11="","",IF(Z11&lt;=0.2,"Muy Baja",IF(Z11&lt;=0.4,"Baja",IF(Z11&lt;=0.6,"Media",IF(Z11&lt;=0.8,"Alta","Muy Alta"))))),"")</f>
        <v>Baja</v>
      </c>
      <c r="AB11" s="44">
        <f t="shared" ref="AB11" si="3">+Z11</f>
        <v>0.216</v>
      </c>
      <c r="AC11" s="45" t="str">
        <f t="shared" ref="AC11:AC13" si="4">IFERROR(IF(AD11="","",IF(AD11&lt;=0.2,"Leve",IF(AD11&lt;=0.4,"Menor",IF(AD11&lt;=0.6,"Moderado",IF(AD11&lt;=0.8,"Mayor","Catastrófico"))))),"")</f>
        <v>Mayor</v>
      </c>
      <c r="AD11" s="46">
        <f>IFERROR(IF(AND(R10="Impacto",R11="Impacto"),(AD10-(+AD10*U11)),IF(R11="Impacto",($N$10-(+$N$10*U11)),IF(R11="Probabilidad",AD10,""))),"")</f>
        <v>0.8</v>
      </c>
      <c r="AE11" s="47" t="str">
        <f t="shared" ref="AE11" si="5">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Alto</v>
      </c>
      <c r="AF11" s="317"/>
      <c r="AG11" s="107" t="s">
        <v>482</v>
      </c>
      <c r="AH11" s="107" t="s">
        <v>483</v>
      </c>
      <c r="AI11" s="116" t="s">
        <v>138</v>
      </c>
      <c r="AJ11" s="116" t="s">
        <v>135</v>
      </c>
      <c r="AK11" s="107" t="s">
        <v>484</v>
      </c>
      <c r="AL11" s="117" t="s">
        <v>137</v>
      </c>
      <c r="AM11" s="199" t="s">
        <v>610</v>
      </c>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row>
    <row r="12" spans="2:69" ht="162" customHeight="1" x14ac:dyDescent="0.2">
      <c r="B12" s="296"/>
      <c r="C12" s="310" t="s">
        <v>335</v>
      </c>
      <c r="D12" s="310"/>
      <c r="E12" s="310" t="s">
        <v>428</v>
      </c>
      <c r="F12" s="312" t="s">
        <v>209</v>
      </c>
      <c r="G12" s="310" t="s">
        <v>3</v>
      </c>
      <c r="H12" s="314">
        <v>150</v>
      </c>
      <c r="I12" s="291" t="str">
        <f>IF(H12&lt;=0,"",IF(H12&lt;=2,"Muy Baja",IF(H12&lt;=24,"Baja",IF(H12&lt;=500,"Media",IF(H12&lt;=5000,"Alta","Muy Alta")))))</f>
        <v>Media</v>
      </c>
      <c r="J12" s="301">
        <f>IF(I12="","",IF(I12="Muy Baja",0.2,IF(I12="Baja",0.4,IF(I12="Media",0.6,IF(I12="Alta",0.8,IF(I12="Muy Alta",1,))))))</f>
        <v>0.6</v>
      </c>
      <c r="K12" s="303" t="s">
        <v>210</v>
      </c>
      <c r="L12" s="305" t="str">
        <f>IF(NOT(ISERROR(MATCH(K12,'[1]Tabla Impacto'!$B$221:$B$223,0))),'[1]Tabla Impacto'!$F$223&amp;"Por favor no seleccionar los criterios de impacto(Afectación Económica o presupuestal y Pérdida Reputacional)",K12)</f>
        <v xml:space="preserve">     El riesgo afecta la imagen de la entidad con algunos usuarios de relevancia frente al logro de los objetivos</v>
      </c>
      <c r="M12" s="306" t="str">
        <f>IF(OR(L12='[1]Tabla Impacto'!$C$11,L12='[1]Tabla Impacto'!$D$11),"Leve",IF(OR(L12='[1]Tabla Impacto'!$C$12,L12='[1]Tabla Impacto'!$D$12),"Menor",IF(OR(L12='[1]Tabla Impacto'!$C$13,L12='[1]Tabla Impacto'!$D$13),"Moderado",IF(OR(L12='[1]Tabla Impacto'!$C$14,L12='[1]Tabla Impacto'!$D$14),"Mayor",IF(OR(L12='[1]Tabla Impacto'!$C$15,L12='[1]Tabla Impacto'!$D$15),"Catastrófico","")))))</f>
        <v>Moderado</v>
      </c>
      <c r="N12" s="308">
        <f>IF(M12="","",IF(M12="Leve",0.2,IF(M12="Menor",0.4,IF(M12="Moderado",0.6,IF(M12="Mayor",0.8,IF(M12="Catastrófico",1,))))))</f>
        <v>0.6</v>
      </c>
      <c r="O12" s="299" t="str">
        <f>IF(OR(AND(I12="Muy Baja",M12="Leve"),AND(I12="Muy Baja",M12="Menor"),AND(I12="Baja",M12="Leve")),"Bajo",IF(OR(AND(I12="Muy baja",M12="Moderado"),AND(I12="Baja",M12="Menor"),AND(I12="Baja",M12="Moderado"),AND(I12="Media",M12="Leve"),AND(I12="Media",M12="Menor"),AND(I12="Media",M12="Moderado"),AND(I12="Alta",M12="Leve"),AND(I12="Alta",M12="Menor")),"Moderado",IF(OR(AND(I12="Muy Baja",M12="Mayor"),AND(I12="Baja",M12="Mayor"),AND(I12="Media",M12="Mayor"),AND(I12="Alta",M12="Moderado"),AND(I12="Alta",M12="Mayor"),AND(I12="Muy Alta",M12="Leve"),AND(I12="Muy Alta",M12="Menor"),AND(I12="Muy Alta",M12="Moderado"),AND(I12="Muy Alta",M12="Mayor")),"Alto",IF(OR(AND(I12="Muy Baja",M12="Catastrófico"),AND(I12="Baja",M12="Catastrófico"),AND(I12="Media",M12="Catastrófico"),AND(I12="Alta",M12="Catastrófico"),AND(I12="Muy Alta",M12="Catastrófico")),"Extremo",""))))</f>
        <v>Moderado</v>
      </c>
      <c r="P12" s="119">
        <v>3</v>
      </c>
      <c r="Q12" s="49" t="s">
        <v>211</v>
      </c>
      <c r="R12" s="37" t="str">
        <f t="shared" si="0"/>
        <v>Probabilidad</v>
      </c>
      <c r="S12" s="38" t="s">
        <v>5</v>
      </c>
      <c r="T12" s="38" t="s">
        <v>202</v>
      </c>
      <c r="U12" s="39" t="str">
        <f>IF(AND(S12="Preventivo",T12="Automático"),"50%",IF(AND(S12="Preventivo",T12="Manual"),"40%",IF(AND(S12="Detectivo",T12="Automático"),"40%",IF(AND(S12="Detectivo",T12="Manual"),"30%",IF(AND(S12="Correctivo",T12="Automático"),"35%",IF(AND(S12="Correctivo",T12="Manual"),"25%",""))))))</f>
        <v>40%</v>
      </c>
      <c r="V12" s="40" t="s">
        <v>203</v>
      </c>
      <c r="W12" s="41" t="s">
        <v>204</v>
      </c>
      <c r="X12" s="42" t="s">
        <v>205</v>
      </c>
      <c r="Y12" s="4" t="s">
        <v>429</v>
      </c>
      <c r="Z12" s="31">
        <f>IFERROR(IF(R12="Probabilidad",(J12-(+J12*U12)),IF(R12="Impacto",J12,"")),"")</f>
        <v>0.36</v>
      </c>
      <c r="AA12" s="43" t="str">
        <f>IFERROR(IF(Z12="","",IF(Z12&lt;=0.2,"Muy Baja",IF(Z12&lt;=0.4,"Baja",IF(Z12&lt;=0.6,"Media",IF(Z12&lt;=0.8,"Alta","Muy Alta"))))),"")</f>
        <v>Baja</v>
      </c>
      <c r="AB12" s="44">
        <f>+Z12</f>
        <v>0.36</v>
      </c>
      <c r="AC12" s="45" t="str">
        <f>IFERROR(IF(AD12="","",IF(AD12&lt;=0.2,"Leve",IF(AD12&lt;=0.4,"Menor",IF(AD12&lt;=0.6,"Moderado",IF(AD12&lt;=0.8,"Mayor","Catastrófico"))))),"")</f>
        <v>Moderado</v>
      </c>
      <c r="AD12" s="44">
        <f>IFERROR(IF(R12="Impacto",(N12-(+N12*U12)),IF(R12="Probabilidad",N12,"")),"")</f>
        <v>0.6</v>
      </c>
      <c r="AE12" s="47" t="str">
        <f>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Moderado</v>
      </c>
      <c r="AF12" s="50" t="s">
        <v>11</v>
      </c>
      <c r="AG12" s="9" t="s">
        <v>139</v>
      </c>
      <c r="AH12" s="9" t="s">
        <v>145</v>
      </c>
      <c r="AI12" s="10" t="s">
        <v>138</v>
      </c>
      <c r="AJ12" s="10" t="s">
        <v>135</v>
      </c>
      <c r="AK12" s="9" t="s">
        <v>430</v>
      </c>
      <c r="AL12" s="13" t="s">
        <v>137</v>
      </c>
      <c r="AM12" s="195" t="s">
        <v>491</v>
      </c>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row>
    <row r="13" spans="2:69" ht="153" customHeight="1" x14ac:dyDescent="0.2">
      <c r="B13" s="296"/>
      <c r="C13" s="311"/>
      <c r="D13" s="311"/>
      <c r="E13" s="311"/>
      <c r="F13" s="313"/>
      <c r="G13" s="311"/>
      <c r="H13" s="315"/>
      <c r="I13" s="291"/>
      <c r="J13" s="302"/>
      <c r="K13" s="304"/>
      <c r="L13" s="305"/>
      <c r="M13" s="307"/>
      <c r="N13" s="309"/>
      <c r="O13" s="300"/>
      <c r="P13" s="119">
        <v>4</v>
      </c>
      <c r="Q13" s="51" t="s">
        <v>212</v>
      </c>
      <c r="R13" s="37" t="str">
        <f t="shared" si="0"/>
        <v>Probabilidad</v>
      </c>
      <c r="S13" s="38" t="s">
        <v>5</v>
      </c>
      <c r="T13" s="38" t="s">
        <v>202</v>
      </c>
      <c r="U13" s="39" t="str">
        <f t="shared" ref="U13" si="6">IF(AND(S13="Preventivo",T13="Automático"),"50%",IF(AND(S13="Preventivo",T13="Manual"),"40%",IF(AND(S13="Detectivo",T13="Automático"),"40%",IF(AND(S13="Detectivo",T13="Manual"),"30%",IF(AND(S13="Correctivo",T13="Automático"),"35%",IF(AND(S13="Correctivo",T13="Manual"),"25%",""))))))</f>
        <v>40%</v>
      </c>
      <c r="V13" s="40" t="s">
        <v>206</v>
      </c>
      <c r="W13" s="41" t="s">
        <v>204</v>
      </c>
      <c r="X13" s="42" t="s">
        <v>205</v>
      </c>
      <c r="Y13" s="4" t="s">
        <v>431</v>
      </c>
      <c r="Z13" s="31">
        <f>IFERROR(IF(AND(R12="Probabilidad",R13="Probabilidad"),(AB12-(+AB12*U13)),IF(R13="Probabilidad",(J12-(+J12*U13)),IF(R13="Impacto",AB12,""))),"")</f>
        <v>0.216</v>
      </c>
      <c r="AA13" s="43" t="str">
        <f t="shared" si="2"/>
        <v>Baja</v>
      </c>
      <c r="AB13" s="44">
        <f t="shared" ref="AB13" si="7">+Z13</f>
        <v>0.216</v>
      </c>
      <c r="AC13" s="45" t="str">
        <f t="shared" si="4"/>
        <v>Moderado</v>
      </c>
      <c r="AD13" s="46">
        <f>IFERROR(IF(AND(R12="Impacto",R13="Impacto"),(AD12-(+AD12*U13)),IF(R13="Impacto",($N$12-(+$N$12*U13)),IF(R13="Probabilidad",AD12,""))),"")</f>
        <v>0.6</v>
      </c>
      <c r="AE13" s="47" t="str">
        <f t="shared" ref="AE13" si="8">IFERROR(IF(OR(AND(AA13="Muy Baja",AC13="Leve"),AND(AA13="Muy Baja",AC13="Menor"),AND(AA13="Baja",AC13="Leve")),"Bajo",IF(OR(AND(AA13="Muy baja",AC13="Moderado"),AND(AA13="Baja",AC13="Menor"),AND(AA13="Baja",AC13="Moderado"),AND(AA13="Media",AC13="Leve"),AND(AA13="Media",AC13="Menor"),AND(AA13="Media",AC13="Moderado"),AND(AA13="Alta",AC13="Leve"),AND(AA13="Alta",AC13="Menor")),"Moderado",IF(OR(AND(AA13="Muy Baja",AC13="Mayor"),AND(AA13="Baja",AC13="Mayor"),AND(AA13="Media",AC13="Mayor"),AND(AA13="Alta",AC13="Moderado"),AND(AA13="Alta",AC13="Mayor"),AND(AA13="Muy Alta",AC13="Leve"),AND(AA13="Muy Alta",AC13="Menor"),AND(AA13="Muy Alta",AC13="Moderado"),AND(AA13="Muy Alta",AC13="Mayor")),"Alto",IF(OR(AND(AA13="Muy Baja",AC13="Catastrófico"),AND(AA13="Baja",AC13="Catastrófico"),AND(AA13="Media",AC13="Catastrófico"),AND(AA13="Alta",AC13="Catastrófico"),AND(AA13="Muy Alta",AC13="Catastrófico")),"Extremo","")))),"")</f>
        <v>Moderado</v>
      </c>
      <c r="AF13" s="26"/>
      <c r="AG13" s="15"/>
      <c r="AH13" s="6"/>
      <c r="AI13" s="10"/>
      <c r="AJ13" s="16"/>
      <c r="AK13" s="48"/>
      <c r="AL13" s="6"/>
      <c r="AM13" s="279" t="s">
        <v>600</v>
      </c>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row>
    <row r="14" spans="2:69" ht="309.75" customHeight="1" x14ac:dyDescent="0.2">
      <c r="B14" s="248" t="s">
        <v>16</v>
      </c>
      <c r="C14" s="11" t="s">
        <v>208</v>
      </c>
      <c r="D14" s="11"/>
      <c r="E14" s="11" t="s">
        <v>54</v>
      </c>
      <c r="F14" s="63" t="s">
        <v>214</v>
      </c>
      <c r="G14" s="11" t="s">
        <v>339</v>
      </c>
      <c r="H14" s="14">
        <v>12</v>
      </c>
      <c r="I14" s="58" t="str">
        <f t="shared" ref="I14:I19" si="9">IF(H14&lt;=0,"",IF(H14&lt;=2,"Muy Baja",IF(H14&lt;=24,"Baja",IF(H14&lt;=500,"Media",IF(H14&lt;=5000,"Alta","Muy Alta")))))</f>
        <v>Baja</v>
      </c>
      <c r="J14" s="59">
        <f t="shared" ref="J14:J19" si="10">IF(I14="","",IF(I14="Muy Baja",0.2,IF(I14="Baja",0.4,IF(I14="Media",0.6,IF(I14="Alta",0.8,IF(I14="Muy Alta",1,))))))</f>
        <v>0.4</v>
      </c>
      <c r="K14" s="60" t="s">
        <v>485</v>
      </c>
      <c r="L14" s="57" t="str">
        <f>IF(NOT(ISERROR(MATCH(K14,'[2]Tabla Impacto'!$B$221:$B$223,0))),'[2]Tabla Impacto'!$F$223&amp;"Por favor no seleccionar los criterios de impacto(Afectación Económica o presupuestal y Pérdida Reputacional)",K14)</f>
        <v xml:space="preserve">     El riesgo afecta la imagen de  la entidad con efecto publicitario sostenido a nivel de sector administrativo, nivel departamental o municipal</v>
      </c>
      <c r="M14" s="61" t="str">
        <f>IF(OR(L14='[2]Tabla Impacto'!$C$11,L14='[2]Tabla Impacto'!$D$11),"Leve",IF(OR(L14='[2]Tabla Impacto'!$C$12,L14='[2]Tabla Impacto'!$D$12),"Menor",IF(OR(L14='[2]Tabla Impacto'!$C$13,L14='[2]Tabla Impacto'!$D$13),"Moderado",IF(OR(L14='[2]Tabla Impacto'!$C$14,L14='[2]Tabla Impacto'!$D$14),"Mayor",IF(OR(L14='[2]Tabla Impacto'!$C$15,L14='[2]Tabla Impacto'!$D$15),"Catastrófico","")))))</f>
        <v/>
      </c>
      <c r="N14" s="59" t="str">
        <f t="shared" ref="N14:N19" si="11">IF(M14="","",IF(M14="Leve",0.2,IF(M14="Menor",0.4,IF(M14="Moderado",0.6,IF(M14="Mayor",0.8,IF(M14="Catastrófico",1,))))))</f>
        <v/>
      </c>
      <c r="O14" s="62" t="str">
        <f t="shared" ref="O14:O19" si="12">IF(OR(AND(I14="Muy Baja",M14="Leve"),AND(I14="Muy Baja",M14="Menor"),AND(I14="Baja",M14="Leve")),"Bajo",IF(OR(AND(I14="Muy baja",M14="Moderado"),AND(I14="Baja",M14="Menor"),AND(I14="Baja",M14="Moderado"),AND(I14="Media",M14="Leve"),AND(I14="Media",M14="Menor"),AND(I14="Media",M14="Moderado"),AND(I14="Alta",M14="Leve"),AND(I14="Alta",M14="Menor")),"Moderado",IF(OR(AND(I14="Muy Baja",M14="Mayor"),AND(I14="Baja",M14="Mayor"),AND(I14="Media",M14="Mayor"),AND(I14="Alta",M14="Moderado"),AND(I14="Alta",M14="Mayor"),AND(I14="Muy Alta",M14="Leve"),AND(I14="Muy Alta",M14="Menor"),AND(I14="Muy Alta",M14="Moderado"),AND(I14="Muy Alta",M14="Mayor")),"Alto",IF(OR(AND(I14="Muy Baja",M14="Catastrófico"),AND(I14="Baja",M14="Catastrófico"),AND(I14="Media",M14="Catastrófico"),AND(I14="Alta",M14="Catastrófico"),AND(I14="Muy Alta",M14="Catastrófico")),"Extremo",""))))</f>
        <v/>
      </c>
      <c r="P14" s="120">
        <v>5</v>
      </c>
      <c r="Q14" s="67" t="s">
        <v>36</v>
      </c>
      <c r="R14" s="68" t="str">
        <f t="shared" si="0"/>
        <v>Probabilidad</v>
      </c>
      <c r="S14" s="69" t="s">
        <v>5</v>
      </c>
      <c r="T14" s="69" t="s">
        <v>202</v>
      </c>
      <c r="U14" s="70" t="str">
        <f>IF(AND(S14="Preventivo",T14="Automático"),"50%",IF(AND(S14="Preventivo",T14="Manual"),"40%",IF(AND(S14="Detectivo",T14="Automático"),"40%",IF(AND(S14="Detectivo",T14="Manual"),"30%",IF(AND(S14="Correctivo",T14="Automático"),"35%",IF(AND(S14="Correctivo",T14="Manual"),"25%",""))))))</f>
        <v>40%</v>
      </c>
      <c r="V14" s="71" t="s">
        <v>203</v>
      </c>
      <c r="W14" s="72" t="s">
        <v>204</v>
      </c>
      <c r="X14" s="73" t="s">
        <v>215</v>
      </c>
      <c r="Y14" s="52" t="s">
        <v>486</v>
      </c>
      <c r="Z14" s="74">
        <f t="shared" ref="Z14:Z19" si="13">IFERROR(IF(R14="Probabilidad",(J14-(+J14*U14)),IF(R14="Impacto",J14,"")),"")</f>
        <v>0.24</v>
      </c>
      <c r="AA14" s="75" t="str">
        <f t="shared" ref="AA14:AA19" si="14">IFERROR(IF(Z14="","",IF(Z14&lt;=0.2,"Muy Baja",IF(Z14&lt;=0.4,"Baja",IF(Z14&lt;=0.6,"Media",IF(Z14&lt;=0.8,"Alta","Muy Alta"))))),"")</f>
        <v>Baja</v>
      </c>
      <c r="AB14" s="70">
        <f t="shared" ref="AB14:AB19" si="15">+Z14</f>
        <v>0.24</v>
      </c>
      <c r="AC14" s="76" t="str">
        <f t="shared" ref="AC14:AC19" si="16">IFERROR(IF(AD14="","",IF(AD14&lt;=0.2,"Leve",IF(AD14&lt;=0.4,"Menor",IF(AD14&lt;=0.6,"Moderado",IF(AD14&lt;=0.8,"Mayor","Catastrófico"))))),"")</f>
        <v/>
      </c>
      <c r="AD14" s="70" t="str">
        <f t="shared" ref="AD14:AD19" si="17">IFERROR(IF(R14="Impacto",(N14-(+N14*U14)),IF(R14="Probabilidad",N14,"")),"")</f>
        <v/>
      </c>
      <c r="AE14" s="77" t="str">
        <f t="shared" ref="AE14:AE19" si="18">IFERROR(IF(OR(AND(AA14="Muy Baja",AC14="Leve"),AND(AA14="Muy Baja",AC14="Menor"),AND(AA14="Baja",AC14="Leve")),"Bajo",IF(OR(AND(AA14="Muy baja",AC14="Moderado"),AND(AA14="Baja",AC14="Menor"),AND(AA14="Baja",AC14="Moderado"),AND(AA14="Media",AC14="Leve"),AND(AA14="Media",AC14="Menor"),AND(AA14="Media",AC14="Moderado"),AND(AA14="Alta",AC14="Leve"),AND(AA14="Alta",AC14="Menor")),"Moderado",IF(OR(AND(AA14="Muy Baja",AC14="Mayor"),AND(AA14="Baja",AC14="Mayor"),AND(AA14="Media",AC14="Mayor"),AND(AA14="Alta",AC14="Moderado"),AND(AA14="Alta",AC14="Mayor"),AND(AA14="Muy Alta",AC14="Leve"),AND(AA14="Muy Alta",AC14="Menor"),AND(AA14="Muy Alta",AC14="Moderado"),AND(AA14="Muy Alta",AC14="Mayor")),"Alto",IF(OR(AND(AA14="Muy Baja",AC14="Catastrófico"),AND(AA14="Baja",AC14="Catastrófico"),AND(AA14="Media",AC14="Catastrófico"),AND(AA14="Alta",AC14="Catastrófico"),AND(AA14="Muy Alta",AC14="Catastrófico")),"Extremo","")))),"")</f>
        <v/>
      </c>
      <c r="AF14" s="78" t="s">
        <v>11</v>
      </c>
      <c r="AG14" s="8" t="s">
        <v>432</v>
      </c>
      <c r="AH14" s="7" t="s">
        <v>134</v>
      </c>
      <c r="AI14" s="5" t="s">
        <v>135</v>
      </c>
      <c r="AJ14" s="5" t="s">
        <v>135</v>
      </c>
      <c r="AK14" s="52" t="s">
        <v>136</v>
      </c>
      <c r="AL14" s="12" t="s">
        <v>137</v>
      </c>
      <c r="AM14" s="84" t="s">
        <v>581</v>
      </c>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row>
    <row r="15" spans="2:69" ht="227.25" customHeight="1" x14ac:dyDescent="0.2">
      <c r="B15" s="289" t="s">
        <v>30</v>
      </c>
      <c r="C15" s="15" t="s">
        <v>208</v>
      </c>
      <c r="D15" s="15"/>
      <c r="E15" s="15" t="s">
        <v>31</v>
      </c>
      <c r="F15" s="79" t="s">
        <v>47</v>
      </c>
      <c r="G15" s="15" t="s">
        <v>339</v>
      </c>
      <c r="H15" s="6">
        <f>15*2</f>
        <v>30</v>
      </c>
      <c r="I15" s="56" t="str">
        <f t="shared" si="9"/>
        <v>Media</v>
      </c>
      <c r="J15" s="64">
        <f t="shared" si="10"/>
        <v>0.6</v>
      </c>
      <c r="K15" s="65" t="s">
        <v>210</v>
      </c>
      <c r="L15" s="64" t="str">
        <f>IF(NOT(ISERROR(MATCH(K15,'[3]Tabla Impacto'!$B$221:$B$223,0))),'[3]Tabla Impacto'!$F$223&amp;"Por favor no seleccionar los criterios de impacto(Afectación Económica o presupuestal y Pérdida Reputacional)",K15)</f>
        <v xml:space="preserve">     El riesgo afecta la imagen de la entidad con algunos usuarios de relevancia frente al logro de los objetivos</v>
      </c>
      <c r="M15" s="56" t="str">
        <f>IF(OR(L15='[3]Tabla Impacto'!$C$11,L15='[3]Tabla Impacto'!$D$11),"Leve",IF(OR(L15='[3]Tabla Impacto'!$C$12,L15='[3]Tabla Impacto'!$D$12),"Menor",IF(OR(L15='[3]Tabla Impacto'!$C$13,L15='[3]Tabla Impacto'!$D$13),"Moderado",IF(OR(L15='[3]Tabla Impacto'!$C$14,L15='[3]Tabla Impacto'!$D$14),"Mayor",IF(OR(L15='[3]Tabla Impacto'!$C$15,L15='[3]Tabla Impacto'!$D$15),"Catastrófico","")))))</f>
        <v>Moderado</v>
      </c>
      <c r="N15" s="64">
        <f t="shared" si="11"/>
        <v>0.6</v>
      </c>
      <c r="O15" s="66" t="str">
        <f t="shared" si="12"/>
        <v>Moderado</v>
      </c>
      <c r="P15" s="119">
        <v>6</v>
      </c>
      <c r="Q15" s="51" t="s">
        <v>48</v>
      </c>
      <c r="R15" s="53" t="str">
        <f t="shared" si="0"/>
        <v>Probabilidad</v>
      </c>
      <c r="S15" s="50" t="s">
        <v>5</v>
      </c>
      <c r="T15" s="50" t="s">
        <v>202</v>
      </c>
      <c r="U15" s="44" t="str">
        <f>IF(AND(S15="Preventivo",T15="Automático"),"50%",IF(AND(S15="Preventivo",T15="Manual"),"40%",IF(AND(S15="Detectivo",T15="Automático"),"40%",IF(AND(S15="Detectivo",T15="Manual"),"30%",IF(AND(S15="Correctivo",T15="Automático"),"35%",IF(AND(S15="Correctivo",T15="Manual"),"25%",""))))))</f>
        <v>40%</v>
      </c>
      <c r="V15" s="50" t="s">
        <v>203</v>
      </c>
      <c r="W15" s="50" t="s">
        <v>204</v>
      </c>
      <c r="X15" s="50" t="s">
        <v>205</v>
      </c>
      <c r="Y15" s="51" t="s">
        <v>433</v>
      </c>
      <c r="Z15" s="80">
        <f t="shared" si="13"/>
        <v>0.36</v>
      </c>
      <c r="AA15" s="45" t="str">
        <f t="shared" si="14"/>
        <v>Baja</v>
      </c>
      <c r="AB15" s="44">
        <f t="shared" si="15"/>
        <v>0.36</v>
      </c>
      <c r="AC15" s="45" t="str">
        <f t="shared" si="16"/>
        <v>Moderado</v>
      </c>
      <c r="AD15" s="44">
        <f t="shared" si="17"/>
        <v>0.6</v>
      </c>
      <c r="AE15" s="47" t="str">
        <f t="shared" si="18"/>
        <v>Moderado</v>
      </c>
      <c r="AF15" s="50" t="s">
        <v>15</v>
      </c>
      <c r="AG15" s="81"/>
      <c r="AH15" s="15"/>
      <c r="AI15" s="16"/>
      <c r="AJ15" s="16"/>
      <c r="AK15" s="15"/>
      <c r="AL15" s="6"/>
      <c r="AM15" s="195" t="s">
        <v>487</v>
      </c>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row>
    <row r="16" spans="2:69" ht="174.75" customHeight="1" x14ac:dyDescent="0.2">
      <c r="B16" s="289"/>
      <c r="C16" s="15" t="s">
        <v>208</v>
      </c>
      <c r="D16" s="15"/>
      <c r="E16" s="15" t="s">
        <v>216</v>
      </c>
      <c r="F16" s="79" t="s">
        <v>56</v>
      </c>
      <c r="G16" s="15" t="s">
        <v>339</v>
      </c>
      <c r="H16" s="6">
        <v>400</v>
      </c>
      <c r="I16" s="56" t="str">
        <f t="shared" si="9"/>
        <v>Media</v>
      </c>
      <c r="J16" s="64">
        <f t="shared" si="10"/>
        <v>0.6</v>
      </c>
      <c r="K16" s="65" t="s">
        <v>210</v>
      </c>
      <c r="L16" s="64" t="str">
        <f>IF(NOT(ISERROR(MATCH(K16,'[3]Tabla Impacto'!$B$221:$B$223,0))),'[3]Tabla Impacto'!$F$223&amp;"Por favor no seleccionar los criterios de impacto(Afectación Económica o presupuestal y Pérdida Reputacional)",K16)</f>
        <v xml:space="preserve">     El riesgo afecta la imagen de la entidad con algunos usuarios de relevancia frente al logro de los objetivos</v>
      </c>
      <c r="M16" s="56" t="str">
        <f>IF(OR(L16='[3]Tabla Impacto'!$C$11,L16='[3]Tabla Impacto'!$D$11),"Leve",IF(OR(L16='[3]Tabla Impacto'!$C$12,L16='[3]Tabla Impacto'!$D$12),"Menor",IF(OR(L16='[3]Tabla Impacto'!$C$13,L16='[3]Tabla Impacto'!$D$13),"Moderado",IF(OR(L16='[3]Tabla Impacto'!$C$14,L16='[3]Tabla Impacto'!$D$14),"Mayor",IF(OR(L16='[3]Tabla Impacto'!$C$15,L16='[3]Tabla Impacto'!$D$15),"Catastrófico","")))))</f>
        <v>Moderado</v>
      </c>
      <c r="N16" s="64">
        <f t="shared" si="11"/>
        <v>0.6</v>
      </c>
      <c r="O16" s="66" t="str">
        <f t="shared" si="12"/>
        <v>Moderado</v>
      </c>
      <c r="P16" s="119">
        <v>7</v>
      </c>
      <c r="Q16" s="51" t="s">
        <v>57</v>
      </c>
      <c r="R16" s="53" t="str">
        <f t="shared" si="0"/>
        <v>Probabilidad</v>
      </c>
      <c r="S16" s="50" t="s">
        <v>5</v>
      </c>
      <c r="T16" s="50" t="s">
        <v>202</v>
      </c>
      <c r="U16" s="44" t="str">
        <f t="shared" ref="U16" si="19">IF(AND(S16="Preventivo",T16="Automático"),"50%",IF(AND(S16="Preventivo",T16="Manual"),"40%",IF(AND(S16="Detectivo",T16="Automático"),"40%",IF(AND(S16="Detectivo",T16="Manual"),"30%",IF(AND(S16="Correctivo",T16="Automático"),"35%",IF(AND(S16="Correctivo",T16="Manual"),"25%",""))))))</f>
        <v>40%</v>
      </c>
      <c r="V16" s="50" t="s">
        <v>203</v>
      </c>
      <c r="W16" s="50" t="s">
        <v>204</v>
      </c>
      <c r="X16" s="50" t="s">
        <v>205</v>
      </c>
      <c r="Y16" s="51" t="s">
        <v>434</v>
      </c>
      <c r="Z16" s="82">
        <f t="shared" si="13"/>
        <v>0.36</v>
      </c>
      <c r="AA16" s="45" t="str">
        <f t="shared" si="14"/>
        <v>Baja</v>
      </c>
      <c r="AB16" s="44">
        <f t="shared" si="15"/>
        <v>0.36</v>
      </c>
      <c r="AC16" s="45" t="str">
        <f t="shared" si="16"/>
        <v>Moderado</v>
      </c>
      <c r="AD16" s="44">
        <f t="shared" si="17"/>
        <v>0.6</v>
      </c>
      <c r="AE16" s="47" t="str">
        <f t="shared" si="18"/>
        <v>Moderado</v>
      </c>
      <c r="AF16" s="50" t="s">
        <v>15</v>
      </c>
      <c r="AG16" s="15"/>
      <c r="AH16" s="15"/>
      <c r="AI16" s="16"/>
      <c r="AJ16" s="16"/>
      <c r="AK16" s="15"/>
      <c r="AL16" s="6"/>
      <c r="AM16" s="195" t="s">
        <v>492</v>
      </c>
    </row>
    <row r="17" spans="2:39" ht="129.75" customHeight="1" x14ac:dyDescent="0.2">
      <c r="B17" s="289" t="s">
        <v>435</v>
      </c>
      <c r="C17" s="15" t="s">
        <v>9</v>
      </c>
      <c r="D17" s="15"/>
      <c r="E17" s="15" t="s">
        <v>436</v>
      </c>
      <c r="F17" s="79" t="s">
        <v>437</v>
      </c>
      <c r="G17" s="15" t="s">
        <v>339</v>
      </c>
      <c r="H17" s="6">
        <v>26</v>
      </c>
      <c r="I17" s="56" t="str">
        <f t="shared" si="9"/>
        <v>Media</v>
      </c>
      <c r="J17" s="64">
        <f t="shared" si="10"/>
        <v>0.6</v>
      </c>
      <c r="K17" s="65" t="s">
        <v>217</v>
      </c>
      <c r="L17" s="64" t="str">
        <f>IF(NOT(ISERROR(MATCH(K17,'[4]Tabla Impacto'!$B$221:$B$223,0))),'[4]Tabla Impacto'!$F$223&amp;"Por favor no seleccionar los criterios de impacto(Afectación Económica o presupuestal y Pérdida Reputacional)",K17)</f>
        <v xml:space="preserve">     Entre 10 y 50 SMLMV </v>
      </c>
      <c r="M17" s="56" t="str">
        <f>IF(OR(L17='[4]Tabla Impacto'!$C$11,L17='[4]Tabla Impacto'!$D$11),"Leve",IF(OR(L17='[4]Tabla Impacto'!$C$12,L17='[4]Tabla Impacto'!$D$12),"Menor",IF(OR(L17='[4]Tabla Impacto'!$C$13,L17='[4]Tabla Impacto'!$D$13),"Moderado",IF(OR(L17='[4]Tabla Impacto'!$C$14,L17='[4]Tabla Impacto'!$D$14),"Mayor",IF(OR(L17='[4]Tabla Impacto'!$C$15,L17='[4]Tabla Impacto'!$D$15),"Catastrófico","")))))</f>
        <v>Menor</v>
      </c>
      <c r="N17" s="64">
        <f t="shared" si="11"/>
        <v>0.4</v>
      </c>
      <c r="O17" s="66" t="str">
        <f t="shared" si="12"/>
        <v>Moderado</v>
      </c>
      <c r="P17" s="119">
        <v>8</v>
      </c>
      <c r="Q17" s="51" t="s">
        <v>438</v>
      </c>
      <c r="R17" s="53" t="str">
        <f t="shared" si="0"/>
        <v>Probabilidad</v>
      </c>
      <c r="S17" s="50" t="s">
        <v>5</v>
      </c>
      <c r="T17" s="50" t="s">
        <v>202</v>
      </c>
      <c r="U17" s="44" t="str">
        <f>IF(AND(S17="Preventivo",T17="Automático"),"50%",IF(AND(S17="Preventivo",T17="Manual"),"40%",IF(AND(S17="Detectivo",T17="Automático"),"40%",IF(AND(S17="Detectivo",T17="Manual"),"30%",IF(AND(S17="Correctivo",T17="Automático"),"35%",IF(AND(S17="Correctivo",T17="Manual"),"25%",""))))))</f>
        <v>40%</v>
      </c>
      <c r="V17" s="50" t="s">
        <v>203</v>
      </c>
      <c r="W17" s="50" t="s">
        <v>204</v>
      </c>
      <c r="X17" s="50" t="s">
        <v>205</v>
      </c>
      <c r="Y17" s="51" t="s">
        <v>439</v>
      </c>
      <c r="Z17" s="82">
        <f t="shared" si="13"/>
        <v>0.36</v>
      </c>
      <c r="AA17" s="45" t="str">
        <f t="shared" si="14"/>
        <v>Baja</v>
      </c>
      <c r="AB17" s="44">
        <f t="shared" si="15"/>
        <v>0.36</v>
      </c>
      <c r="AC17" s="45" t="str">
        <f t="shared" si="16"/>
        <v>Menor</v>
      </c>
      <c r="AD17" s="44">
        <f t="shared" si="17"/>
        <v>0.4</v>
      </c>
      <c r="AE17" s="47" t="str">
        <f t="shared" si="18"/>
        <v>Moderado</v>
      </c>
      <c r="AF17" s="50" t="s">
        <v>15</v>
      </c>
      <c r="AG17" s="15"/>
      <c r="AH17" s="15"/>
      <c r="AI17" s="16"/>
      <c r="AJ17" s="16"/>
      <c r="AK17" s="15"/>
      <c r="AL17" s="6"/>
      <c r="AM17" s="195" t="s">
        <v>582</v>
      </c>
    </row>
    <row r="18" spans="2:39" ht="162" customHeight="1" x14ac:dyDescent="0.2">
      <c r="B18" s="289"/>
      <c r="C18" s="15" t="s">
        <v>208</v>
      </c>
      <c r="D18" s="15"/>
      <c r="E18" s="15" t="s">
        <v>440</v>
      </c>
      <c r="F18" s="79" t="s">
        <v>29</v>
      </c>
      <c r="G18" s="15" t="s">
        <v>339</v>
      </c>
      <c r="H18" s="6">
        <v>12</v>
      </c>
      <c r="I18" s="56" t="str">
        <f t="shared" si="9"/>
        <v>Baja</v>
      </c>
      <c r="J18" s="64">
        <f t="shared" si="10"/>
        <v>0.4</v>
      </c>
      <c r="K18" s="65" t="s">
        <v>218</v>
      </c>
      <c r="L18" s="64" t="str">
        <f>IF(NOT(ISERROR(MATCH(K18,'[4]Tabla Impacto'!$B$221:$B$223,0))),'[4]Tabla Impacto'!$F$223&amp;"Por favor no seleccionar los criterios de impacto(Afectación Económica o presupuestal y Pérdida Reputacional)",K18)</f>
        <v xml:space="preserve">     Afectación menor a 10 SMLMV .</v>
      </c>
      <c r="M18" s="56" t="str">
        <f>IF(OR(L18='[4]Tabla Impacto'!$C$11,L18='[4]Tabla Impacto'!$D$11),"Leve",IF(OR(L18='[4]Tabla Impacto'!$C$12,L18='[4]Tabla Impacto'!$D$12),"Menor",IF(OR(L18='[4]Tabla Impacto'!$C$13,L18='[4]Tabla Impacto'!$D$13),"Moderado",IF(OR(L18='[4]Tabla Impacto'!$C$14,L18='[4]Tabla Impacto'!$D$14),"Mayor",IF(OR(L18='[4]Tabla Impacto'!$C$15,L18='[4]Tabla Impacto'!$D$15),"Catastrófico","")))))</f>
        <v>Leve</v>
      </c>
      <c r="N18" s="64">
        <f t="shared" si="11"/>
        <v>0.2</v>
      </c>
      <c r="O18" s="66" t="str">
        <f t="shared" si="12"/>
        <v>Bajo</v>
      </c>
      <c r="P18" s="119">
        <v>9</v>
      </c>
      <c r="Q18" s="51" t="s">
        <v>441</v>
      </c>
      <c r="R18" s="53" t="str">
        <f t="shared" si="0"/>
        <v>Probabilidad</v>
      </c>
      <c r="S18" s="50" t="s">
        <v>5</v>
      </c>
      <c r="T18" s="50" t="s">
        <v>202</v>
      </c>
      <c r="U18" s="44" t="str">
        <f>IF(AND(S18="Preventivo",T18="Automático"),"50%",IF(AND(S18="Preventivo",T18="Manual"),"40%",IF(AND(S18="Detectivo",T18="Automático"),"40%",IF(AND(S18="Detectivo",T18="Manual"),"30%",IF(AND(S18="Correctivo",T18="Automático"),"35%",IF(AND(S18="Correctivo",T18="Manual"),"25%",""))))))</f>
        <v>40%</v>
      </c>
      <c r="V18" s="50" t="s">
        <v>203</v>
      </c>
      <c r="W18" s="50" t="s">
        <v>204</v>
      </c>
      <c r="X18" s="50" t="s">
        <v>205</v>
      </c>
      <c r="Y18" s="51" t="s">
        <v>442</v>
      </c>
      <c r="Z18" s="80">
        <f t="shared" si="13"/>
        <v>0.24</v>
      </c>
      <c r="AA18" s="45" t="str">
        <f t="shared" si="14"/>
        <v>Baja</v>
      </c>
      <c r="AB18" s="44">
        <f t="shared" si="15"/>
        <v>0.24</v>
      </c>
      <c r="AC18" s="45" t="str">
        <f t="shared" si="16"/>
        <v>Leve</v>
      </c>
      <c r="AD18" s="44">
        <f t="shared" si="17"/>
        <v>0.2</v>
      </c>
      <c r="AE18" s="47" t="str">
        <f t="shared" si="18"/>
        <v>Bajo</v>
      </c>
      <c r="AF18" s="50" t="s">
        <v>15</v>
      </c>
      <c r="AG18" s="15"/>
      <c r="AH18" s="15"/>
      <c r="AI18" s="16"/>
      <c r="AJ18" s="16"/>
      <c r="AK18" s="15"/>
      <c r="AL18" s="6"/>
      <c r="AM18" s="195" t="s">
        <v>488</v>
      </c>
    </row>
    <row r="19" spans="2:39" ht="112.5" customHeight="1" x14ac:dyDescent="0.2">
      <c r="B19" s="289"/>
      <c r="C19" s="293" t="s">
        <v>208</v>
      </c>
      <c r="D19" s="293"/>
      <c r="E19" s="293" t="s">
        <v>219</v>
      </c>
      <c r="F19" s="294" t="s">
        <v>55</v>
      </c>
      <c r="G19" s="293" t="s">
        <v>339</v>
      </c>
      <c r="H19" s="290">
        <f>10*12</f>
        <v>120</v>
      </c>
      <c r="I19" s="291" t="str">
        <f t="shared" si="9"/>
        <v>Media</v>
      </c>
      <c r="J19" s="286">
        <f t="shared" si="10"/>
        <v>0.6</v>
      </c>
      <c r="K19" s="292" t="s">
        <v>210</v>
      </c>
      <c r="L19" s="286" t="str">
        <f>IF(NOT(ISERROR(MATCH(K19,'[4]Tabla Impacto'!$B$221:$B$223,0))),'[4]Tabla Impacto'!$F$223&amp;"Por favor no seleccionar los criterios de impacto(Afectación Económica o presupuestal y Pérdida Reputacional)",K19)</f>
        <v xml:space="preserve">     El riesgo afecta la imagen de la entidad con algunos usuarios de relevancia frente al logro de los objetivos</v>
      </c>
      <c r="M19" s="291" t="str">
        <f>IF(OR(L19='[4]Tabla Impacto'!$C$11,L19='[4]Tabla Impacto'!$D$11),"Leve",IF(OR(L19='[4]Tabla Impacto'!$C$12,L19='[4]Tabla Impacto'!$D$12),"Menor",IF(OR(L19='[4]Tabla Impacto'!$C$13,L19='[4]Tabla Impacto'!$D$13),"Moderado",IF(OR(L19='[4]Tabla Impacto'!$C$14,L19='[4]Tabla Impacto'!$D$14),"Mayor",IF(OR(L19='[4]Tabla Impacto'!$C$15,L19='[4]Tabla Impacto'!$D$15),"Catastrófico","")))))</f>
        <v>Moderado</v>
      </c>
      <c r="N19" s="286">
        <f t="shared" si="11"/>
        <v>0.6</v>
      </c>
      <c r="O19" s="287" t="str">
        <f t="shared" si="12"/>
        <v>Moderado</v>
      </c>
      <c r="P19" s="119">
        <v>10</v>
      </c>
      <c r="Q19" s="51" t="s">
        <v>489</v>
      </c>
      <c r="R19" s="53" t="str">
        <f t="shared" si="0"/>
        <v>Probabilidad</v>
      </c>
      <c r="S19" s="50" t="s">
        <v>5</v>
      </c>
      <c r="T19" s="50" t="s">
        <v>202</v>
      </c>
      <c r="U19" s="44" t="str">
        <f>IF(AND(S19="Preventivo",T19="Automático"),"50%",IF(AND(S19="Preventivo",T19="Manual"),"40%",IF(AND(S19="Detectivo",T19="Automático"),"40%",IF(AND(S19="Detectivo",T19="Manual"),"30%",IF(AND(S19="Correctivo",T19="Automático"),"35%",IF(AND(S19="Correctivo",T19="Manual"),"25%",""))))))</f>
        <v>40%</v>
      </c>
      <c r="V19" s="50" t="s">
        <v>203</v>
      </c>
      <c r="W19" s="50" t="s">
        <v>204</v>
      </c>
      <c r="X19" s="50" t="s">
        <v>205</v>
      </c>
      <c r="Y19" s="51" t="s">
        <v>220</v>
      </c>
      <c r="Z19" s="80">
        <f t="shared" si="13"/>
        <v>0.36</v>
      </c>
      <c r="AA19" s="45" t="str">
        <f t="shared" si="14"/>
        <v>Baja</v>
      </c>
      <c r="AB19" s="44">
        <f t="shared" si="15"/>
        <v>0.36</v>
      </c>
      <c r="AC19" s="45" t="str">
        <f t="shared" si="16"/>
        <v>Moderado</v>
      </c>
      <c r="AD19" s="44">
        <f t="shared" si="17"/>
        <v>0.6</v>
      </c>
      <c r="AE19" s="47" t="str">
        <f t="shared" si="18"/>
        <v>Moderado</v>
      </c>
      <c r="AF19" s="288" t="s">
        <v>15</v>
      </c>
      <c r="AG19" s="15"/>
      <c r="AH19" s="15"/>
      <c r="AI19" s="16"/>
      <c r="AJ19" s="16"/>
      <c r="AK19" s="15"/>
      <c r="AL19" s="6"/>
      <c r="AM19" s="195" t="s">
        <v>490</v>
      </c>
    </row>
    <row r="20" spans="2:39" ht="148.5" customHeight="1" x14ac:dyDescent="0.2">
      <c r="B20" s="289"/>
      <c r="C20" s="293"/>
      <c r="D20" s="293"/>
      <c r="E20" s="293"/>
      <c r="F20" s="294"/>
      <c r="G20" s="293"/>
      <c r="H20" s="290"/>
      <c r="I20" s="291"/>
      <c r="J20" s="286"/>
      <c r="K20" s="292"/>
      <c r="L20" s="286"/>
      <c r="M20" s="291"/>
      <c r="N20" s="286"/>
      <c r="O20" s="287"/>
      <c r="P20" s="119">
        <v>11</v>
      </c>
      <c r="Q20" s="51" t="s">
        <v>221</v>
      </c>
      <c r="R20" s="53" t="str">
        <f t="shared" si="0"/>
        <v>Probabilidad</v>
      </c>
      <c r="S20" s="50" t="s">
        <v>5</v>
      </c>
      <c r="T20" s="50" t="s">
        <v>202</v>
      </c>
      <c r="U20" s="44" t="str">
        <f t="shared" ref="U20" si="20">IF(AND(S20="Preventivo",T20="Automático"),"50%",IF(AND(S20="Preventivo",T20="Manual"),"40%",IF(AND(S20="Detectivo",T20="Automático"),"40%",IF(AND(S20="Detectivo",T20="Manual"),"30%",IF(AND(S20="Correctivo",T20="Automático"),"35%",IF(AND(S20="Correctivo",T20="Manual"),"25%",""))))))</f>
        <v>40%</v>
      </c>
      <c r="V20" s="50" t="s">
        <v>203</v>
      </c>
      <c r="W20" s="50" t="s">
        <v>204</v>
      </c>
      <c r="X20" s="50" t="s">
        <v>205</v>
      </c>
      <c r="Y20" s="51" t="s">
        <v>222</v>
      </c>
      <c r="Z20" s="80">
        <f>IFERROR(IF(AND(R19="Probabilidad",R20="Probabilidad"),(AB19-(+AB19*U20)),IF(R20="Probabilidad",(J19-(+J19*U20)),IF(R20="Impacto",AB19,""))),"")</f>
        <v>0.216</v>
      </c>
      <c r="AA20" s="45" t="str">
        <f t="shared" ref="AA20" si="21">IFERROR(IF(Z20="","",IF(Z20&lt;=0.2,"Muy Baja",IF(Z20&lt;=0.4,"Baja",IF(Z20&lt;=0.6,"Media",IF(Z20&lt;=0.8,"Alta","Muy Alta"))))),"")</f>
        <v>Baja</v>
      </c>
      <c r="AB20" s="44">
        <f t="shared" ref="AB20" si="22">+Z20</f>
        <v>0.216</v>
      </c>
      <c r="AC20" s="45" t="str">
        <f t="shared" ref="AC20" si="23">IFERROR(IF(AD20="","",IF(AD20&lt;=0.2,"Leve",IF(AD20&lt;=0.4,"Menor",IF(AD20&lt;=0.6,"Moderado",IF(AD20&lt;=0.8,"Mayor","Catastrófico"))))),"")</f>
        <v>Leve</v>
      </c>
      <c r="AD20" s="44">
        <f>IFERROR(IF(AND(R19="Impacto",R20="Impacto"),(AD19-(+AD19*U20)),IF(R20="Impacto",($M$16-(+$M$16*U20)),IF(R20="Probabilidad",AD18,""))),"")</f>
        <v>0.2</v>
      </c>
      <c r="AE20" s="47" t="str">
        <f t="shared" ref="AE20" si="24">IFERROR(IF(OR(AND(AA20="Muy Baja",AC20="Leve"),AND(AA20="Muy Baja",AC20="Menor"),AND(AA20="Baja",AC20="Leve")),"Bajo",IF(OR(AND(AA20="Muy baja",AC20="Moderado"),AND(AA20="Baja",AC20="Menor"),AND(AA20="Baja",AC20="Moderado"),AND(AA20="Media",AC20="Leve"),AND(AA20="Media",AC20="Menor"),AND(AA20="Media",AC20="Moderado"),AND(AA20="Alta",AC20="Leve"),AND(AA20="Alta",AC20="Menor")),"Moderado",IF(OR(AND(AA20="Muy Baja",AC20="Mayor"),AND(AA20="Baja",AC20="Mayor"),AND(AA20="Media",AC20="Mayor"),AND(AA20="Alta",AC20="Moderado"),AND(AA20="Alta",AC20="Mayor"),AND(AA20="Muy Alta",AC20="Leve"),AND(AA20="Muy Alta",AC20="Menor"),AND(AA20="Muy Alta",AC20="Moderado"),AND(AA20="Muy Alta",AC20="Mayor")),"Alto",IF(OR(AND(AA20="Muy Baja",AC20="Catastrófico"),AND(AA20="Baja",AC20="Catastrófico"),AND(AA20="Media",AC20="Catastrófico"),AND(AA20="Alta",AC20="Catastrófico"),AND(AA20="Muy Alta",AC20="Catastrófico")),"Extremo","")))),"")</f>
        <v>Bajo</v>
      </c>
      <c r="AF20" s="288"/>
      <c r="AG20" s="15"/>
      <c r="AH20" s="6"/>
      <c r="AI20" s="16"/>
      <c r="AJ20" s="16"/>
      <c r="AK20" s="15"/>
      <c r="AL20" s="6"/>
      <c r="AM20" s="195" t="s">
        <v>583</v>
      </c>
    </row>
  </sheetData>
  <autoFilter ref="B9:BQ9" xr:uid="{00000000-0009-0000-0000-000001000000}"/>
  <mergeCells count="92">
    <mergeCell ref="B1:D2"/>
    <mergeCell ref="E1:AJ3"/>
    <mergeCell ref="G8:G9"/>
    <mergeCell ref="B7:H7"/>
    <mergeCell ref="I7:O7"/>
    <mergeCell ref="P7:Y7"/>
    <mergeCell ref="Z7:AF7"/>
    <mergeCell ref="AG7:AL7"/>
    <mergeCell ref="B8:B9"/>
    <mergeCell ref="C8:C9"/>
    <mergeCell ref="D8:D9"/>
    <mergeCell ref="E8:E9"/>
    <mergeCell ref="AK1:AL3"/>
    <mergeCell ref="B3:D3"/>
    <mergeCell ref="B4:C4"/>
    <mergeCell ref="D4:G4"/>
    <mergeCell ref="H4:AJ5"/>
    <mergeCell ref="AK4:AL4"/>
    <mergeCell ref="B5:C5"/>
    <mergeCell ref="D5:G5"/>
    <mergeCell ref="AK5:AL5"/>
    <mergeCell ref="F8:F9"/>
    <mergeCell ref="H8:H9"/>
    <mergeCell ref="I8:I9"/>
    <mergeCell ref="J8:J9"/>
    <mergeCell ref="K8:K9"/>
    <mergeCell ref="L8:L9"/>
    <mergeCell ref="AA8:AA9"/>
    <mergeCell ref="AB8:AB9"/>
    <mergeCell ref="AC8:AC9"/>
    <mergeCell ref="AD8:AD9"/>
    <mergeCell ref="M8:M9"/>
    <mergeCell ref="N8:N9"/>
    <mergeCell ref="O8:O9"/>
    <mergeCell ref="P8:P9"/>
    <mergeCell ref="Q8:Q9"/>
    <mergeCell ref="R8:R9"/>
    <mergeCell ref="AK8:AK9"/>
    <mergeCell ref="AL8:AL9"/>
    <mergeCell ref="C10:C11"/>
    <mergeCell ref="D10:D11"/>
    <mergeCell ref="E10:E11"/>
    <mergeCell ref="F10:F11"/>
    <mergeCell ref="G10:G11"/>
    <mergeCell ref="H10:H11"/>
    <mergeCell ref="AE8:AE9"/>
    <mergeCell ref="AF8:AF9"/>
    <mergeCell ref="AG8:AG9"/>
    <mergeCell ref="AH8:AH9"/>
    <mergeCell ref="AI8:AI9"/>
    <mergeCell ref="AJ8:AJ9"/>
    <mergeCell ref="S8:Y8"/>
    <mergeCell ref="Z8:Z9"/>
    <mergeCell ref="H12:H13"/>
    <mergeCell ref="O10:O11"/>
    <mergeCell ref="AF10:AF11"/>
    <mergeCell ref="I10:I11"/>
    <mergeCell ref="J10:J11"/>
    <mergeCell ref="K10:K11"/>
    <mergeCell ref="L10:L11"/>
    <mergeCell ref="M10:M11"/>
    <mergeCell ref="B10:B13"/>
    <mergeCell ref="AM8:AM9"/>
    <mergeCell ref="B15:B16"/>
    <mergeCell ref="O12:O13"/>
    <mergeCell ref="I12:I13"/>
    <mergeCell ref="J12:J13"/>
    <mergeCell ref="K12:K13"/>
    <mergeCell ref="L12:L13"/>
    <mergeCell ref="M12:M13"/>
    <mergeCell ref="N12:N13"/>
    <mergeCell ref="C12:C13"/>
    <mergeCell ref="D12:D13"/>
    <mergeCell ref="E12:E13"/>
    <mergeCell ref="F12:F13"/>
    <mergeCell ref="N10:N11"/>
    <mergeCell ref="G12:G13"/>
    <mergeCell ref="N19:N20"/>
    <mergeCell ref="O19:O20"/>
    <mergeCell ref="AF19:AF20"/>
    <mergeCell ref="B17:B20"/>
    <mergeCell ref="H19:H20"/>
    <mergeCell ref="I19:I20"/>
    <mergeCell ref="J19:J20"/>
    <mergeCell ref="K19:K20"/>
    <mergeCell ref="L19:L20"/>
    <mergeCell ref="M19:M20"/>
    <mergeCell ref="C19:C20"/>
    <mergeCell ref="D19:D20"/>
    <mergeCell ref="E19:E20"/>
    <mergeCell ref="F19:F20"/>
    <mergeCell ref="G19:G20"/>
  </mergeCells>
  <conditionalFormatting sqref="AA11">
    <cfRule type="cellIs" dxfId="2417" priority="510" operator="equal">
      <formula>"Muy Alta"</formula>
    </cfRule>
    <cfRule type="cellIs" dxfId="2416" priority="511" operator="equal">
      <formula>"Alta"</formula>
    </cfRule>
    <cfRule type="cellIs" dxfId="2415" priority="512" operator="equal">
      <formula>"Media"</formula>
    </cfRule>
    <cfRule type="cellIs" dxfId="2414" priority="513" operator="equal">
      <formula>"Baja"</formula>
    </cfRule>
    <cfRule type="cellIs" dxfId="2413" priority="514" operator="equal">
      <formula>"Muy Baja"</formula>
    </cfRule>
  </conditionalFormatting>
  <conditionalFormatting sqref="AC11">
    <cfRule type="cellIs" dxfId="2412" priority="505" operator="equal">
      <formula>"Catastrófico"</formula>
    </cfRule>
    <cfRule type="cellIs" dxfId="2411" priority="506" operator="equal">
      <formula>"Mayor"</formula>
    </cfRule>
    <cfRule type="cellIs" dxfId="2410" priority="507" operator="equal">
      <formula>"Moderado"</formula>
    </cfRule>
    <cfRule type="cellIs" dxfId="2409" priority="508" operator="equal">
      <formula>"Menor"</formula>
    </cfRule>
    <cfRule type="cellIs" dxfId="2408" priority="509" operator="equal">
      <formula>"Leve"</formula>
    </cfRule>
  </conditionalFormatting>
  <conditionalFormatting sqref="AE11">
    <cfRule type="cellIs" dxfId="2407" priority="501" operator="equal">
      <formula>"Extremo"</formula>
    </cfRule>
    <cfRule type="cellIs" dxfId="2406" priority="502" operator="equal">
      <formula>"Alto"</formula>
    </cfRule>
    <cfRule type="cellIs" dxfId="2405" priority="503" operator="equal">
      <formula>"Moderado"</formula>
    </cfRule>
    <cfRule type="cellIs" dxfId="2404" priority="504" operator="equal">
      <formula>"Bajo"</formula>
    </cfRule>
  </conditionalFormatting>
  <conditionalFormatting sqref="AE10">
    <cfRule type="cellIs" dxfId="2403" priority="487" operator="equal">
      <formula>"Extremo"</formula>
    </cfRule>
    <cfRule type="cellIs" dxfId="2402" priority="488" operator="equal">
      <formula>"Alto"</formula>
    </cfRule>
    <cfRule type="cellIs" dxfId="2401" priority="489" operator="equal">
      <formula>"Moderado"</formula>
    </cfRule>
    <cfRule type="cellIs" dxfId="2400" priority="490" operator="equal">
      <formula>"Bajo"</formula>
    </cfRule>
  </conditionalFormatting>
  <conditionalFormatting sqref="M12">
    <cfRule type="cellIs" dxfId="2399" priority="595" operator="equal">
      <formula>"Catastrófico"</formula>
    </cfRule>
    <cfRule type="cellIs" dxfId="2398" priority="596" operator="equal">
      <formula>"Mayor"</formula>
    </cfRule>
    <cfRule type="cellIs" dxfId="2397" priority="597" operator="equal">
      <formula>"Moderado"</formula>
    </cfRule>
    <cfRule type="cellIs" dxfId="2396" priority="598" operator="equal">
      <formula>"Menor"</formula>
    </cfRule>
    <cfRule type="cellIs" dxfId="2395" priority="599" operator="equal">
      <formula>"Leve"</formula>
    </cfRule>
  </conditionalFormatting>
  <conditionalFormatting sqref="I12">
    <cfRule type="cellIs" dxfId="2394" priority="590" operator="equal">
      <formula>"Muy Alta"</formula>
    </cfRule>
    <cfRule type="cellIs" dxfId="2393" priority="591" operator="equal">
      <formula>"Alta"</formula>
    </cfRule>
    <cfRule type="cellIs" dxfId="2392" priority="592" operator="equal">
      <formula>"Media"</formula>
    </cfRule>
    <cfRule type="cellIs" dxfId="2391" priority="593" operator="equal">
      <formula>"Baja"</formula>
    </cfRule>
    <cfRule type="cellIs" dxfId="2390" priority="594" operator="equal">
      <formula>"Muy Baja"</formula>
    </cfRule>
  </conditionalFormatting>
  <conditionalFormatting sqref="O12">
    <cfRule type="cellIs" dxfId="2389" priority="586" operator="equal">
      <formula>"Extremo"</formula>
    </cfRule>
    <cfRule type="cellIs" dxfId="2388" priority="587" operator="equal">
      <formula>"Alto"</formula>
    </cfRule>
    <cfRule type="cellIs" dxfId="2387" priority="588" operator="equal">
      <formula>"Moderado"</formula>
    </cfRule>
    <cfRule type="cellIs" dxfId="2386" priority="589" operator="equal">
      <formula>"Bajo"</formula>
    </cfRule>
  </conditionalFormatting>
  <conditionalFormatting sqref="AA13">
    <cfRule type="cellIs" dxfId="2385" priority="567" operator="equal">
      <formula>"Muy Alta"</formula>
    </cfRule>
    <cfRule type="cellIs" dxfId="2384" priority="568" operator="equal">
      <formula>"Alta"</formula>
    </cfRule>
    <cfRule type="cellIs" dxfId="2383" priority="569" operator="equal">
      <formula>"Media"</formula>
    </cfRule>
    <cfRule type="cellIs" dxfId="2382" priority="570" operator="equal">
      <formula>"Baja"</formula>
    </cfRule>
    <cfRule type="cellIs" dxfId="2381" priority="571" operator="equal">
      <formula>"Muy Baja"</formula>
    </cfRule>
  </conditionalFormatting>
  <conditionalFormatting sqref="AC13">
    <cfRule type="cellIs" dxfId="2380" priority="562" operator="equal">
      <formula>"Catastrófico"</formula>
    </cfRule>
    <cfRule type="cellIs" dxfId="2379" priority="563" operator="equal">
      <formula>"Mayor"</formula>
    </cfRule>
    <cfRule type="cellIs" dxfId="2378" priority="564" operator="equal">
      <formula>"Moderado"</formula>
    </cfRule>
    <cfRule type="cellIs" dxfId="2377" priority="565" operator="equal">
      <formula>"Menor"</formula>
    </cfRule>
    <cfRule type="cellIs" dxfId="2376" priority="566" operator="equal">
      <formula>"Leve"</formula>
    </cfRule>
  </conditionalFormatting>
  <conditionalFormatting sqref="AE13">
    <cfRule type="cellIs" dxfId="2375" priority="558" operator="equal">
      <formula>"Extremo"</formula>
    </cfRule>
    <cfRule type="cellIs" dxfId="2374" priority="559" operator="equal">
      <formula>"Alto"</formula>
    </cfRule>
    <cfRule type="cellIs" dxfId="2373" priority="560" operator="equal">
      <formula>"Moderado"</formula>
    </cfRule>
    <cfRule type="cellIs" dxfId="2372" priority="561" operator="equal">
      <formula>"Bajo"</formula>
    </cfRule>
  </conditionalFormatting>
  <conditionalFormatting sqref="AA12">
    <cfRule type="cellIs" dxfId="2371" priority="553" operator="equal">
      <formula>"Muy Alta"</formula>
    </cfRule>
    <cfRule type="cellIs" dxfId="2370" priority="554" operator="equal">
      <formula>"Alta"</formula>
    </cfRule>
    <cfRule type="cellIs" dxfId="2369" priority="555" operator="equal">
      <formula>"Media"</formula>
    </cfRule>
    <cfRule type="cellIs" dxfId="2368" priority="556" operator="equal">
      <formula>"Baja"</formula>
    </cfRule>
    <cfRule type="cellIs" dxfId="2367" priority="557" operator="equal">
      <formula>"Muy Baja"</formula>
    </cfRule>
  </conditionalFormatting>
  <conditionalFormatting sqref="AC12">
    <cfRule type="cellIs" dxfId="2366" priority="548" operator="equal">
      <formula>"Catastrófico"</formula>
    </cfRule>
    <cfRule type="cellIs" dxfId="2365" priority="549" operator="equal">
      <formula>"Mayor"</formula>
    </cfRule>
    <cfRule type="cellIs" dxfId="2364" priority="550" operator="equal">
      <formula>"Moderado"</formula>
    </cfRule>
    <cfRule type="cellIs" dxfId="2363" priority="551" operator="equal">
      <formula>"Menor"</formula>
    </cfRule>
    <cfRule type="cellIs" dxfId="2362" priority="552" operator="equal">
      <formula>"Leve"</formula>
    </cfRule>
  </conditionalFormatting>
  <conditionalFormatting sqref="AE12">
    <cfRule type="cellIs" dxfId="2361" priority="544" operator="equal">
      <formula>"Extremo"</formula>
    </cfRule>
    <cfRule type="cellIs" dxfId="2360" priority="545" operator="equal">
      <formula>"Alto"</formula>
    </cfRule>
    <cfRule type="cellIs" dxfId="2359" priority="546" operator="equal">
      <formula>"Moderado"</formula>
    </cfRule>
    <cfRule type="cellIs" dxfId="2358" priority="547" operator="equal">
      <formula>"Bajo"</formula>
    </cfRule>
  </conditionalFormatting>
  <conditionalFormatting sqref="M10">
    <cfRule type="cellIs" dxfId="2357" priority="539" operator="equal">
      <formula>"Catastrófico"</formula>
    </cfRule>
    <cfRule type="cellIs" dxfId="2356" priority="540" operator="equal">
      <formula>"Mayor"</formula>
    </cfRule>
    <cfRule type="cellIs" dxfId="2355" priority="541" operator="equal">
      <formula>"Moderado"</formula>
    </cfRule>
    <cfRule type="cellIs" dxfId="2354" priority="542" operator="equal">
      <formula>"Menor"</formula>
    </cfRule>
    <cfRule type="cellIs" dxfId="2353" priority="543" operator="equal">
      <formula>"Leve"</formula>
    </cfRule>
  </conditionalFormatting>
  <conditionalFormatting sqref="I10">
    <cfRule type="cellIs" dxfId="2352" priority="534" operator="equal">
      <formula>"Muy Alta"</formula>
    </cfRule>
    <cfRule type="cellIs" dxfId="2351" priority="535" operator="equal">
      <formula>"Alta"</formula>
    </cfRule>
    <cfRule type="cellIs" dxfId="2350" priority="536" operator="equal">
      <formula>"Media"</formula>
    </cfRule>
    <cfRule type="cellIs" dxfId="2349" priority="537" operator="equal">
      <formula>"Baja"</formula>
    </cfRule>
    <cfRule type="cellIs" dxfId="2348" priority="538" operator="equal">
      <formula>"Muy Baja"</formula>
    </cfRule>
  </conditionalFormatting>
  <conditionalFormatting sqref="O10">
    <cfRule type="cellIs" dxfId="2347" priority="530" operator="equal">
      <formula>"Extremo"</formula>
    </cfRule>
    <cfRule type="cellIs" dxfId="2346" priority="531" operator="equal">
      <formula>"Alto"</formula>
    </cfRule>
    <cfRule type="cellIs" dxfId="2345" priority="532" operator="equal">
      <formula>"Moderado"</formula>
    </cfRule>
    <cfRule type="cellIs" dxfId="2344" priority="533" operator="equal">
      <formula>"Bajo"</formula>
    </cfRule>
  </conditionalFormatting>
  <conditionalFormatting sqref="L10">
    <cfRule type="containsText" dxfId="2343" priority="529" operator="containsText" text="❌">
      <formula>NOT(ISERROR(SEARCH("❌",L10)))</formula>
    </cfRule>
  </conditionalFormatting>
  <conditionalFormatting sqref="AA10">
    <cfRule type="cellIs" dxfId="2342" priority="496" operator="equal">
      <formula>"Muy Alta"</formula>
    </cfRule>
    <cfRule type="cellIs" dxfId="2341" priority="497" operator="equal">
      <formula>"Alta"</formula>
    </cfRule>
    <cfRule type="cellIs" dxfId="2340" priority="498" operator="equal">
      <formula>"Media"</formula>
    </cfRule>
    <cfRule type="cellIs" dxfId="2339" priority="499" operator="equal">
      <formula>"Baja"</formula>
    </cfRule>
    <cfRule type="cellIs" dxfId="2338" priority="500" operator="equal">
      <formula>"Muy Baja"</formula>
    </cfRule>
  </conditionalFormatting>
  <conditionalFormatting sqref="AC10">
    <cfRule type="cellIs" dxfId="2337" priority="491" operator="equal">
      <formula>"Catastrófico"</formula>
    </cfRule>
    <cfRule type="cellIs" dxfId="2336" priority="492" operator="equal">
      <formula>"Mayor"</formula>
    </cfRule>
    <cfRule type="cellIs" dxfId="2335" priority="493" operator="equal">
      <formula>"Moderado"</formula>
    </cfRule>
    <cfRule type="cellIs" dxfId="2334" priority="494" operator="equal">
      <formula>"Menor"</formula>
    </cfRule>
    <cfRule type="cellIs" dxfId="2333" priority="495" operator="equal">
      <formula>"Leve"</formula>
    </cfRule>
  </conditionalFormatting>
  <conditionalFormatting sqref="L12">
    <cfRule type="containsText" dxfId="2332" priority="486" operator="containsText" text="❌">
      <formula>NOT(ISERROR(SEARCH("❌",L12)))</formula>
    </cfRule>
  </conditionalFormatting>
  <conditionalFormatting sqref="AA14">
    <cfRule type="cellIs" dxfId="2331" priority="325" operator="equal">
      <formula>"Muy Alta"</formula>
    </cfRule>
    <cfRule type="cellIs" dxfId="2330" priority="326" operator="equal">
      <formula>"Alta"</formula>
    </cfRule>
    <cfRule type="cellIs" dxfId="2329" priority="327" operator="equal">
      <formula>"Media"</formula>
    </cfRule>
    <cfRule type="cellIs" dxfId="2328" priority="328" operator="equal">
      <formula>"Baja"</formula>
    </cfRule>
    <cfRule type="cellIs" dxfId="2327" priority="329" operator="equal">
      <formula>"Muy Baja"</formula>
    </cfRule>
  </conditionalFormatting>
  <conditionalFormatting sqref="AC14">
    <cfRule type="cellIs" dxfId="2326" priority="320" operator="equal">
      <formula>"Catastrófico"</formula>
    </cfRule>
    <cfRule type="cellIs" dxfId="2325" priority="321" operator="equal">
      <formula>"Mayor"</formula>
    </cfRule>
    <cfRule type="cellIs" dxfId="2324" priority="322" operator="equal">
      <formula>"Moderado"</formula>
    </cfRule>
    <cfRule type="cellIs" dxfId="2323" priority="323" operator="equal">
      <formula>"Menor"</formula>
    </cfRule>
    <cfRule type="cellIs" dxfId="2322" priority="324" operator="equal">
      <formula>"Leve"</formula>
    </cfRule>
  </conditionalFormatting>
  <conditionalFormatting sqref="AE14">
    <cfRule type="cellIs" dxfId="2321" priority="316" operator="equal">
      <formula>"Extremo"</formula>
    </cfRule>
    <cfRule type="cellIs" dxfId="2320" priority="317" operator="equal">
      <formula>"Alto"</formula>
    </cfRule>
    <cfRule type="cellIs" dxfId="2319" priority="318" operator="equal">
      <formula>"Moderado"</formula>
    </cfRule>
    <cfRule type="cellIs" dxfId="2318" priority="319" operator="equal">
      <formula>"Bajo"</formula>
    </cfRule>
  </conditionalFormatting>
  <conditionalFormatting sqref="M14">
    <cfRule type="cellIs" dxfId="2317" priority="368" operator="equal">
      <formula>"Catastrófico"</formula>
    </cfRule>
    <cfRule type="cellIs" dxfId="2316" priority="369" operator="equal">
      <formula>"Mayor"</formula>
    </cfRule>
    <cfRule type="cellIs" dxfId="2315" priority="370" operator="equal">
      <formula>"Moderado"</formula>
    </cfRule>
    <cfRule type="cellIs" dxfId="2314" priority="371" operator="equal">
      <formula>"Menor"</formula>
    </cfRule>
    <cfRule type="cellIs" dxfId="2313" priority="372" operator="equal">
      <formula>"Leve"</formula>
    </cfRule>
  </conditionalFormatting>
  <conditionalFormatting sqref="I14">
    <cfRule type="cellIs" dxfId="2312" priority="363" operator="equal">
      <formula>"Muy Alta"</formula>
    </cfRule>
    <cfRule type="cellIs" dxfId="2311" priority="364" operator="equal">
      <formula>"Alta"</formula>
    </cfRule>
    <cfRule type="cellIs" dxfId="2310" priority="365" operator="equal">
      <formula>"Media"</formula>
    </cfRule>
    <cfRule type="cellIs" dxfId="2309" priority="366" operator="equal">
      <formula>"Baja"</formula>
    </cfRule>
    <cfRule type="cellIs" dxfId="2308" priority="367" operator="equal">
      <formula>"Muy Baja"</formula>
    </cfRule>
  </conditionalFormatting>
  <conditionalFormatting sqref="O14">
    <cfRule type="cellIs" dxfId="2307" priority="359" operator="equal">
      <formula>"Extremo"</formula>
    </cfRule>
    <cfRule type="cellIs" dxfId="2306" priority="360" operator="equal">
      <formula>"Alto"</formula>
    </cfRule>
    <cfRule type="cellIs" dxfId="2305" priority="361" operator="equal">
      <formula>"Moderado"</formula>
    </cfRule>
    <cfRule type="cellIs" dxfId="2304" priority="362" operator="equal">
      <formula>"Bajo"</formula>
    </cfRule>
  </conditionalFormatting>
  <conditionalFormatting sqref="L14">
    <cfRule type="containsText" dxfId="2303" priority="358" operator="containsText" text="❌">
      <formula>NOT(ISERROR(SEARCH("❌",L14)))</formula>
    </cfRule>
  </conditionalFormatting>
  <conditionalFormatting sqref="AE15">
    <cfRule type="cellIs" dxfId="2302" priority="203" operator="equal">
      <formula>"Extremo"</formula>
    </cfRule>
    <cfRule type="cellIs" dxfId="2301" priority="204" operator="equal">
      <formula>"Alto"</formula>
    </cfRule>
    <cfRule type="cellIs" dxfId="2300" priority="205" operator="equal">
      <formula>"Moderado"</formula>
    </cfRule>
    <cfRule type="cellIs" dxfId="2299" priority="206" operator="equal">
      <formula>"Bajo"</formula>
    </cfRule>
  </conditionalFormatting>
  <conditionalFormatting sqref="M16">
    <cfRule type="cellIs" dxfId="2298" priority="311" operator="equal">
      <formula>"Catastrófico"</formula>
    </cfRule>
    <cfRule type="cellIs" dxfId="2297" priority="312" operator="equal">
      <formula>"Mayor"</formula>
    </cfRule>
    <cfRule type="cellIs" dxfId="2296" priority="313" operator="equal">
      <formula>"Moderado"</formula>
    </cfRule>
    <cfRule type="cellIs" dxfId="2295" priority="314" operator="equal">
      <formula>"Menor"</formula>
    </cfRule>
    <cfRule type="cellIs" dxfId="2294" priority="315" operator="equal">
      <formula>"Leve"</formula>
    </cfRule>
  </conditionalFormatting>
  <conditionalFormatting sqref="I16">
    <cfRule type="cellIs" dxfId="2293" priority="306" operator="equal">
      <formula>"Muy Alta"</formula>
    </cfRule>
    <cfRule type="cellIs" dxfId="2292" priority="307" operator="equal">
      <formula>"Alta"</formula>
    </cfRule>
    <cfRule type="cellIs" dxfId="2291" priority="308" operator="equal">
      <formula>"Media"</formula>
    </cfRule>
    <cfRule type="cellIs" dxfId="2290" priority="309" operator="equal">
      <formula>"Baja"</formula>
    </cfRule>
    <cfRule type="cellIs" dxfId="2289" priority="310" operator="equal">
      <formula>"Muy Baja"</formula>
    </cfRule>
  </conditionalFormatting>
  <conditionalFormatting sqref="O16">
    <cfRule type="cellIs" dxfId="2288" priority="302" operator="equal">
      <formula>"Extremo"</formula>
    </cfRule>
    <cfRule type="cellIs" dxfId="2287" priority="303" operator="equal">
      <formula>"Alto"</formula>
    </cfRule>
    <cfRule type="cellIs" dxfId="2286" priority="304" operator="equal">
      <formula>"Moderado"</formula>
    </cfRule>
    <cfRule type="cellIs" dxfId="2285" priority="305" operator="equal">
      <formula>"Bajo"</formula>
    </cfRule>
  </conditionalFormatting>
  <conditionalFormatting sqref="AA16">
    <cfRule type="cellIs" dxfId="2284" priority="269" operator="equal">
      <formula>"Muy Alta"</formula>
    </cfRule>
    <cfRule type="cellIs" dxfId="2283" priority="270" operator="equal">
      <formula>"Alta"</formula>
    </cfRule>
    <cfRule type="cellIs" dxfId="2282" priority="271" operator="equal">
      <formula>"Media"</formula>
    </cfRule>
    <cfRule type="cellIs" dxfId="2281" priority="272" operator="equal">
      <formula>"Baja"</formula>
    </cfRule>
    <cfRule type="cellIs" dxfId="2280" priority="273" operator="equal">
      <formula>"Muy Baja"</formula>
    </cfRule>
  </conditionalFormatting>
  <conditionalFormatting sqref="AC16">
    <cfRule type="cellIs" dxfId="2279" priority="264" operator="equal">
      <formula>"Catastrófico"</formula>
    </cfRule>
    <cfRule type="cellIs" dxfId="2278" priority="265" operator="equal">
      <formula>"Mayor"</formula>
    </cfRule>
    <cfRule type="cellIs" dxfId="2277" priority="266" operator="equal">
      <formula>"Moderado"</formula>
    </cfRule>
    <cfRule type="cellIs" dxfId="2276" priority="267" operator="equal">
      <formula>"Menor"</formula>
    </cfRule>
    <cfRule type="cellIs" dxfId="2275" priority="268" operator="equal">
      <formula>"Leve"</formula>
    </cfRule>
  </conditionalFormatting>
  <conditionalFormatting sqref="AE16">
    <cfRule type="cellIs" dxfId="2274" priority="260" operator="equal">
      <formula>"Extremo"</formula>
    </cfRule>
    <cfRule type="cellIs" dxfId="2273" priority="261" operator="equal">
      <formula>"Alto"</formula>
    </cfRule>
    <cfRule type="cellIs" dxfId="2272" priority="262" operator="equal">
      <formula>"Moderado"</formula>
    </cfRule>
    <cfRule type="cellIs" dxfId="2271" priority="263" operator="equal">
      <formula>"Bajo"</formula>
    </cfRule>
  </conditionalFormatting>
  <conditionalFormatting sqref="M15">
    <cfRule type="cellIs" dxfId="2270" priority="255" operator="equal">
      <formula>"Catastrófico"</formula>
    </cfRule>
    <cfRule type="cellIs" dxfId="2269" priority="256" operator="equal">
      <formula>"Mayor"</formula>
    </cfRule>
    <cfRule type="cellIs" dxfId="2268" priority="257" operator="equal">
      <formula>"Moderado"</formula>
    </cfRule>
    <cfRule type="cellIs" dxfId="2267" priority="258" operator="equal">
      <formula>"Menor"</formula>
    </cfRule>
    <cfRule type="cellIs" dxfId="2266" priority="259" operator="equal">
      <formula>"Leve"</formula>
    </cfRule>
  </conditionalFormatting>
  <conditionalFormatting sqref="I15">
    <cfRule type="cellIs" dxfId="2265" priority="250" operator="equal">
      <formula>"Muy Alta"</formula>
    </cfRule>
    <cfRule type="cellIs" dxfId="2264" priority="251" operator="equal">
      <formula>"Alta"</formula>
    </cfRule>
    <cfRule type="cellIs" dxfId="2263" priority="252" operator="equal">
      <formula>"Media"</formula>
    </cfRule>
    <cfRule type="cellIs" dxfId="2262" priority="253" operator="equal">
      <formula>"Baja"</formula>
    </cfRule>
    <cfRule type="cellIs" dxfId="2261" priority="254" operator="equal">
      <formula>"Muy Baja"</formula>
    </cfRule>
  </conditionalFormatting>
  <conditionalFormatting sqref="O15">
    <cfRule type="cellIs" dxfId="2260" priority="246" operator="equal">
      <formula>"Extremo"</formula>
    </cfRule>
    <cfRule type="cellIs" dxfId="2259" priority="247" operator="equal">
      <formula>"Alto"</formula>
    </cfRule>
    <cfRule type="cellIs" dxfId="2258" priority="248" operator="equal">
      <formula>"Moderado"</formula>
    </cfRule>
    <cfRule type="cellIs" dxfId="2257" priority="249" operator="equal">
      <formula>"Bajo"</formula>
    </cfRule>
  </conditionalFormatting>
  <conditionalFormatting sqref="L15">
    <cfRule type="containsText" dxfId="2256" priority="245" operator="containsText" text="❌">
      <formula>NOT(ISERROR(SEARCH("❌",L15)))</formula>
    </cfRule>
  </conditionalFormatting>
  <conditionalFormatting sqref="AA15">
    <cfRule type="cellIs" dxfId="2255" priority="212" operator="equal">
      <formula>"Muy Alta"</formula>
    </cfRule>
    <cfRule type="cellIs" dxfId="2254" priority="213" operator="equal">
      <formula>"Alta"</formula>
    </cfRule>
    <cfRule type="cellIs" dxfId="2253" priority="214" operator="equal">
      <formula>"Media"</formula>
    </cfRule>
    <cfRule type="cellIs" dxfId="2252" priority="215" operator="equal">
      <formula>"Baja"</formula>
    </cfRule>
    <cfRule type="cellIs" dxfId="2251" priority="216" operator="equal">
      <formula>"Muy Baja"</formula>
    </cfRule>
  </conditionalFormatting>
  <conditionalFormatting sqref="AC15">
    <cfRule type="cellIs" dxfId="2250" priority="207" operator="equal">
      <formula>"Catastrófico"</formula>
    </cfRule>
    <cfRule type="cellIs" dxfId="2249" priority="208" operator="equal">
      <formula>"Mayor"</formula>
    </cfRule>
    <cfRule type="cellIs" dxfId="2248" priority="209" operator="equal">
      <formula>"Moderado"</formula>
    </cfRule>
    <cfRule type="cellIs" dxfId="2247" priority="210" operator="equal">
      <formula>"Menor"</formula>
    </cfRule>
    <cfRule type="cellIs" dxfId="2246" priority="211" operator="equal">
      <formula>"Leve"</formula>
    </cfRule>
  </conditionalFormatting>
  <conditionalFormatting sqref="L16">
    <cfRule type="containsText" dxfId="2245" priority="202" operator="containsText" text="❌">
      <formula>NOT(ISERROR(SEARCH("❌",L16)))</formula>
    </cfRule>
  </conditionalFormatting>
  <conditionalFormatting sqref="AE17">
    <cfRule type="cellIs" dxfId="2244" priority="34" operator="equal">
      <formula>"Extremo"</formula>
    </cfRule>
    <cfRule type="cellIs" dxfId="2243" priority="35" operator="equal">
      <formula>"Alto"</formula>
    </cfRule>
    <cfRule type="cellIs" dxfId="2242" priority="36" operator="equal">
      <formula>"Moderado"</formula>
    </cfRule>
    <cfRule type="cellIs" dxfId="2241" priority="37" operator="equal">
      <formula>"Bajo"</formula>
    </cfRule>
  </conditionalFormatting>
  <conditionalFormatting sqref="M19">
    <cfRule type="cellIs" dxfId="2240" priority="197" operator="equal">
      <formula>"Catastrófico"</formula>
    </cfRule>
    <cfRule type="cellIs" dxfId="2239" priority="198" operator="equal">
      <formula>"Mayor"</formula>
    </cfRule>
    <cfRule type="cellIs" dxfId="2238" priority="199" operator="equal">
      <formula>"Moderado"</formula>
    </cfRule>
    <cfRule type="cellIs" dxfId="2237" priority="200" operator="equal">
      <formula>"Menor"</formula>
    </cfRule>
    <cfRule type="cellIs" dxfId="2236" priority="201" operator="equal">
      <formula>"Leve"</formula>
    </cfRule>
  </conditionalFormatting>
  <conditionalFormatting sqref="I19">
    <cfRule type="cellIs" dxfId="2235" priority="192" operator="equal">
      <formula>"Muy Alta"</formula>
    </cfRule>
    <cfRule type="cellIs" dxfId="2234" priority="193" operator="equal">
      <formula>"Alta"</formula>
    </cfRule>
    <cfRule type="cellIs" dxfId="2233" priority="194" operator="equal">
      <formula>"Media"</formula>
    </cfRule>
    <cfRule type="cellIs" dxfId="2232" priority="195" operator="equal">
      <formula>"Baja"</formula>
    </cfRule>
    <cfRule type="cellIs" dxfId="2231" priority="196" operator="equal">
      <formula>"Muy Baja"</formula>
    </cfRule>
  </conditionalFormatting>
  <conditionalFormatting sqref="O19">
    <cfRule type="cellIs" dxfId="2230" priority="188" operator="equal">
      <formula>"Extremo"</formula>
    </cfRule>
    <cfRule type="cellIs" dxfId="2229" priority="189" operator="equal">
      <formula>"Alto"</formula>
    </cfRule>
    <cfRule type="cellIs" dxfId="2228" priority="190" operator="equal">
      <formula>"Moderado"</formula>
    </cfRule>
    <cfRule type="cellIs" dxfId="2227" priority="191" operator="equal">
      <formula>"Bajo"</formula>
    </cfRule>
  </conditionalFormatting>
  <conditionalFormatting sqref="AA20">
    <cfRule type="cellIs" dxfId="2226" priority="169" operator="equal">
      <formula>"Muy Alta"</formula>
    </cfRule>
    <cfRule type="cellIs" dxfId="2225" priority="170" operator="equal">
      <formula>"Alta"</formula>
    </cfRule>
    <cfRule type="cellIs" dxfId="2224" priority="171" operator="equal">
      <formula>"Media"</formula>
    </cfRule>
    <cfRule type="cellIs" dxfId="2223" priority="172" operator="equal">
      <formula>"Baja"</formula>
    </cfRule>
    <cfRule type="cellIs" dxfId="2222" priority="173" operator="equal">
      <formula>"Muy Baja"</formula>
    </cfRule>
  </conditionalFormatting>
  <conditionalFormatting sqref="AC20">
    <cfRule type="cellIs" dxfId="2221" priority="164" operator="equal">
      <formula>"Catastrófico"</formula>
    </cfRule>
    <cfRule type="cellIs" dxfId="2220" priority="165" operator="equal">
      <formula>"Mayor"</formula>
    </cfRule>
    <cfRule type="cellIs" dxfId="2219" priority="166" operator="equal">
      <formula>"Moderado"</formula>
    </cfRule>
    <cfRule type="cellIs" dxfId="2218" priority="167" operator="equal">
      <formula>"Menor"</formula>
    </cfRule>
    <cfRule type="cellIs" dxfId="2217" priority="168" operator="equal">
      <formula>"Leve"</formula>
    </cfRule>
  </conditionalFormatting>
  <conditionalFormatting sqref="AE20">
    <cfRule type="cellIs" dxfId="2216" priority="160" operator="equal">
      <formula>"Extremo"</formula>
    </cfRule>
    <cfRule type="cellIs" dxfId="2215" priority="161" operator="equal">
      <formula>"Alto"</formula>
    </cfRule>
    <cfRule type="cellIs" dxfId="2214" priority="162" operator="equal">
      <formula>"Moderado"</formula>
    </cfRule>
    <cfRule type="cellIs" dxfId="2213" priority="163" operator="equal">
      <formula>"Bajo"</formula>
    </cfRule>
  </conditionalFormatting>
  <conditionalFormatting sqref="AA19">
    <cfRule type="cellIs" dxfId="2212" priority="155" operator="equal">
      <formula>"Muy Alta"</formula>
    </cfRule>
    <cfRule type="cellIs" dxfId="2211" priority="156" operator="equal">
      <formula>"Alta"</formula>
    </cfRule>
    <cfRule type="cellIs" dxfId="2210" priority="157" operator="equal">
      <formula>"Media"</formula>
    </cfRule>
    <cfRule type="cellIs" dxfId="2209" priority="158" operator="equal">
      <formula>"Baja"</formula>
    </cfRule>
    <cfRule type="cellIs" dxfId="2208" priority="159" operator="equal">
      <formula>"Muy Baja"</formula>
    </cfRule>
  </conditionalFormatting>
  <conditionalFormatting sqref="AC19">
    <cfRule type="cellIs" dxfId="2207" priority="150" operator="equal">
      <formula>"Catastrófico"</formula>
    </cfRule>
    <cfRule type="cellIs" dxfId="2206" priority="151" operator="equal">
      <formula>"Mayor"</formula>
    </cfRule>
    <cfRule type="cellIs" dxfId="2205" priority="152" operator="equal">
      <formula>"Moderado"</formula>
    </cfRule>
    <cfRule type="cellIs" dxfId="2204" priority="153" operator="equal">
      <formula>"Menor"</formula>
    </cfRule>
    <cfRule type="cellIs" dxfId="2203" priority="154" operator="equal">
      <formula>"Leve"</formula>
    </cfRule>
  </conditionalFormatting>
  <conditionalFormatting sqref="AE19">
    <cfRule type="cellIs" dxfId="2202" priority="146" operator="equal">
      <formula>"Extremo"</formula>
    </cfRule>
    <cfRule type="cellIs" dxfId="2201" priority="147" operator="equal">
      <formula>"Alto"</formula>
    </cfRule>
    <cfRule type="cellIs" dxfId="2200" priority="148" operator="equal">
      <formula>"Moderado"</formula>
    </cfRule>
    <cfRule type="cellIs" dxfId="2199" priority="149" operator="equal">
      <formula>"Bajo"</formula>
    </cfRule>
  </conditionalFormatting>
  <conditionalFormatting sqref="M18">
    <cfRule type="cellIs" dxfId="2198" priority="141" operator="equal">
      <formula>"Catastrófico"</formula>
    </cfRule>
    <cfRule type="cellIs" dxfId="2197" priority="142" operator="equal">
      <formula>"Mayor"</formula>
    </cfRule>
    <cfRule type="cellIs" dxfId="2196" priority="143" operator="equal">
      <formula>"Moderado"</formula>
    </cfRule>
    <cfRule type="cellIs" dxfId="2195" priority="144" operator="equal">
      <formula>"Menor"</formula>
    </cfRule>
    <cfRule type="cellIs" dxfId="2194" priority="145" operator="equal">
      <formula>"Leve"</formula>
    </cfRule>
  </conditionalFormatting>
  <conditionalFormatting sqref="I18">
    <cfRule type="cellIs" dxfId="2193" priority="136" operator="equal">
      <formula>"Muy Alta"</formula>
    </cfRule>
    <cfRule type="cellIs" dxfId="2192" priority="137" operator="equal">
      <formula>"Alta"</formula>
    </cfRule>
    <cfRule type="cellIs" dxfId="2191" priority="138" operator="equal">
      <formula>"Media"</formula>
    </cfRule>
    <cfRule type="cellIs" dxfId="2190" priority="139" operator="equal">
      <formula>"Baja"</formula>
    </cfRule>
    <cfRule type="cellIs" dxfId="2189" priority="140" operator="equal">
      <formula>"Muy Baja"</formula>
    </cfRule>
  </conditionalFormatting>
  <conditionalFormatting sqref="O18">
    <cfRule type="cellIs" dxfId="2188" priority="132" operator="equal">
      <formula>"Extremo"</formula>
    </cfRule>
    <cfRule type="cellIs" dxfId="2187" priority="133" operator="equal">
      <formula>"Alto"</formula>
    </cfRule>
    <cfRule type="cellIs" dxfId="2186" priority="134" operator="equal">
      <formula>"Moderado"</formula>
    </cfRule>
    <cfRule type="cellIs" dxfId="2185" priority="135" operator="equal">
      <formula>"Bajo"</formula>
    </cfRule>
  </conditionalFormatting>
  <conditionalFormatting sqref="AA18">
    <cfRule type="cellIs" dxfId="2184" priority="99" operator="equal">
      <formula>"Muy Alta"</formula>
    </cfRule>
    <cfRule type="cellIs" dxfId="2183" priority="100" operator="equal">
      <formula>"Alta"</formula>
    </cfRule>
    <cfRule type="cellIs" dxfId="2182" priority="101" operator="equal">
      <formula>"Media"</formula>
    </cfRule>
    <cfRule type="cellIs" dxfId="2181" priority="102" operator="equal">
      <formula>"Baja"</formula>
    </cfRule>
    <cfRule type="cellIs" dxfId="2180" priority="103" operator="equal">
      <formula>"Muy Baja"</formula>
    </cfRule>
  </conditionalFormatting>
  <conditionalFormatting sqref="AC18">
    <cfRule type="cellIs" dxfId="2179" priority="94" operator="equal">
      <formula>"Catastrófico"</formula>
    </cfRule>
    <cfRule type="cellIs" dxfId="2178" priority="95" operator="equal">
      <formula>"Mayor"</formula>
    </cfRule>
    <cfRule type="cellIs" dxfId="2177" priority="96" operator="equal">
      <formula>"Moderado"</formula>
    </cfRule>
    <cfRule type="cellIs" dxfId="2176" priority="97" operator="equal">
      <formula>"Menor"</formula>
    </cfRule>
    <cfRule type="cellIs" dxfId="2175" priority="98" operator="equal">
      <formula>"Leve"</formula>
    </cfRule>
  </conditionalFormatting>
  <conditionalFormatting sqref="AE18">
    <cfRule type="cellIs" dxfId="2174" priority="90" operator="equal">
      <formula>"Extremo"</formula>
    </cfRule>
    <cfRule type="cellIs" dxfId="2173" priority="91" operator="equal">
      <formula>"Alto"</formula>
    </cfRule>
    <cfRule type="cellIs" dxfId="2172" priority="92" operator="equal">
      <formula>"Moderado"</formula>
    </cfRule>
    <cfRule type="cellIs" dxfId="2171" priority="93" operator="equal">
      <formula>"Bajo"</formula>
    </cfRule>
  </conditionalFormatting>
  <conditionalFormatting sqref="M17">
    <cfRule type="cellIs" dxfId="2170" priority="85" operator="equal">
      <formula>"Catastrófico"</formula>
    </cfRule>
    <cfRule type="cellIs" dxfId="2169" priority="86" operator="equal">
      <formula>"Mayor"</formula>
    </cfRule>
    <cfRule type="cellIs" dxfId="2168" priority="87" operator="equal">
      <formula>"Moderado"</formula>
    </cfRule>
    <cfRule type="cellIs" dxfId="2167" priority="88" operator="equal">
      <formula>"Menor"</formula>
    </cfRule>
    <cfRule type="cellIs" dxfId="2166" priority="89" operator="equal">
      <formula>"Leve"</formula>
    </cfRule>
  </conditionalFormatting>
  <conditionalFormatting sqref="I17">
    <cfRule type="cellIs" dxfId="2165" priority="80" operator="equal">
      <formula>"Muy Alta"</formula>
    </cfRule>
    <cfRule type="cellIs" dxfId="2164" priority="81" operator="equal">
      <formula>"Alta"</formula>
    </cfRule>
    <cfRule type="cellIs" dxfId="2163" priority="82" operator="equal">
      <formula>"Media"</formula>
    </cfRule>
    <cfRule type="cellIs" dxfId="2162" priority="83" operator="equal">
      <formula>"Baja"</formula>
    </cfRule>
    <cfRule type="cellIs" dxfId="2161" priority="84" operator="equal">
      <formula>"Muy Baja"</formula>
    </cfRule>
  </conditionalFormatting>
  <conditionalFormatting sqref="O17">
    <cfRule type="cellIs" dxfId="2160" priority="76" operator="equal">
      <formula>"Extremo"</formula>
    </cfRule>
    <cfRule type="cellIs" dxfId="2159" priority="77" operator="equal">
      <formula>"Alto"</formula>
    </cfRule>
    <cfRule type="cellIs" dxfId="2158" priority="78" operator="equal">
      <formula>"Moderado"</formula>
    </cfRule>
    <cfRule type="cellIs" dxfId="2157" priority="79" operator="equal">
      <formula>"Bajo"</formula>
    </cfRule>
  </conditionalFormatting>
  <conditionalFormatting sqref="AA17">
    <cfRule type="cellIs" dxfId="2156" priority="43" operator="equal">
      <formula>"Muy Alta"</formula>
    </cfRule>
    <cfRule type="cellIs" dxfId="2155" priority="44" operator="equal">
      <formula>"Alta"</formula>
    </cfRule>
    <cfRule type="cellIs" dxfId="2154" priority="45" operator="equal">
      <formula>"Media"</formula>
    </cfRule>
    <cfRule type="cellIs" dxfId="2153" priority="46" operator="equal">
      <formula>"Baja"</formula>
    </cfRule>
    <cfRule type="cellIs" dxfId="2152" priority="47" operator="equal">
      <formula>"Muy Baja"</formula>
    </cfRule>
  </conditionalFormatting>
  <conditionalFormatting sqref="AC17">
    <cfRule type="cellIs" dxfId="2151" priority="38" operator="equal">
      <formula>"Catastrófico"</formula>
    </cfRule>
    <cfRule type="cellIs" dxfId="2150" priority="39" operator="equal">
      <formula>"Mayor"</formula>
    </cfRule>
    <cfRule type="cellIs" dxfId="2149" priority="40" operator="equal">
      <formula>"Moderado"</formula>
    </cfRule>
    <cfRule type="cellIs" dxfId="2148" priority="41" operator="equal">
      <formula>"Menor"</formula>
    </cfRule>
    <cfRule type="cellIs" dxfId="2147" priority="42" operator="equal">
      <formula>"Leve"</formula>
    </cfRule>
  </conditionalFormatting>
  <conditionalFormatting sqref="L17">
    <cfRule type="containsText" dxfId="2146" priority="33" operator="containsText" text="❌">
      <formula>NOT(ISERROR(SEARCH("❌",L17)))</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6">
        <x14:dataValidation type="custom" allowBlank="1" showInputMessage="1" showErrorMessage="1" error="Recuerde que las acciones se generan bajo la medida de mitigar el riesgo" xr:uid="{00000000-0002-0000-0100-000000000000}">
          <x14:formula1>
            <xm:f>IF(OR(AF12='\\HSRTUNCLU\EvidenciasMapasRiesgo\PROCESOS ESTRATÉGICOS\QHSE\Riesgos de Proceso\[QHSE-MR-01 QHSE 2022.xlsx]Opciones Tratamiento'!#REF!,AF12='\\HSRTUNCLU\EvidenciasMapasRiesgo\PROCESOS ESTRATÉGICOS\QHSE\Riesgos de Proceso\[QHSE-MR-01 QHSE 2022.xlsx]Opciones Tratamiento'!#REF!,AF12='\\HSRTUNCLU\EvidenciasMapasRiesgo\PROCESOS ESTRATÉGICOS\QHSE\Riesgos de Proceso\[QHSE-MR-01 QHSE 2022.xlsx]Opciones Tratamiento'!#REF!),ISBLANK(AF12),ISTEXT(AF12))</xm:f>
          </x14:formula1>
          <xm:sqref>AK12:AK13</xm:sqref>
        </x14:dataValidation>
        <x14:dataValidation type="custom" allowBlank="1" showInputMessage="1" showErrorMessage="1" error="Recuerde que las acciones se generan bajo la medida de mitigar el riesgo" xr:uid="{00000000-0002-0000-0100-000001000000}">
          <x14:formula1>
            <xm:f>IF(OR(AF12='\\HSRTUNCLU\EvidenciasMapasRiesgo\PROCESOS ESTRATÉGICOS\QHSE\Riesgos de Proceso\[QHSE-MR-01 QHSE 2022.xlsx]Opciones Tratamiento'!#REF!,AF12='\\HSRTUNCLU\EvidenciasMapasRiesgo\PROCESOS ESTRATÉGICOS\QHSE\Riesgos de Proceso\[QHSE-MR-01 QHSE 2022.xlsx]Opciones Tratamiento'!#REF!,AF12='\\HSRTUNCLU\EvidenciasMapasRiesgo\PROCESOS ESTRATÉGICOS\QHSE\Riesgos de Proceso\[QHSE-MR-01 QHSE 2022.xlsx]Opciones Tratamiento'!#REF!),ISBLANK(AF12),ISTEXT(AF12))</xm:f>
          </x14:formula1>
          <xm:sqref>AJ12:AJ13</xm:sqref>
        </x14:dataValidation>
        <x14:dataValidation type="custom" allowBlank="1" showInputMessage="1" showErrorMessage="1" error="Recuerde que las acciones se generan bajo la medida de mitigar el riesgo" xr:uid="{00000000-0002-0000-0100-000002000000}">
          <x14:formula1>
            <xm:f>IF(OR(AF12='\\HSRTUNCLU\EvidenciasMapasRiesgo\PROCESOS ESTRATÉGICOS\QHSE\Riesgos de Proceso\[QHSE-MR-01 QHSE 2022.xlsx]Opciones Tratamiento'!#REF!,AF12='\\HSRTUNCLU\EvidenciasMapasRiesgo\PROCESOS ESTRATÉGICOS\QHSE\Riesgos de Proceso\[QHSE-MR-01 QHSE 2022.xlsx]Opciones Tratamiento'!#REF!,AF12='\\HSRTUNCLU\EvidenciasMapasRiesgo\PROCESOS ESTRATÉGICOS\QHSE\Riesgos de Proceso\[QHSE-MR-01 QHSE 2022.xlsx]Opciones Tratamiento'!#REF!),ISBLANK(AF12),ISTEXT(AF12))</xm:f>
          </x14:formula1>
          <xm:sqref>AI12:AI13</xm:sqref>
        </x14:dataValidation>
        <x14:dataValidation type="custom" allowBlank="1" showInputMessage="1" showErrorMessage="1" error="Recuerde que las acciones se generan bajo la medida de mitigar el riesgo" xr:uid="{00000000-0002-0000-0100-000003000000}">
          <x14:formula1>
            <xm:f>IF(OR(AF12='\\HSRTUNCLU\EvidenciasMapasRiesgo\PROCESOS ESTRATÉGICOS\QHSE\Riesgos de Proceso\[QHSE-MR-01 QHSE 2022.xlsx]Opciones Tratamiento'!#REF!,AF12='\\HSRTUNCLU\EvidenciasMapasRiesgo\PROCESOS ESTRATÉGICOS\QHSE\Riesgos de Proceso\[QHSE-MR-01 QHSE 2022.xlsx]Opciones Tratamiento'!#REF!,AF12='\\HSRTUNCLU\EvidenciasMapasRiesgo\PROCESOS ESTRATÉGICOS\QHSE\Riesgos de Proceso\[QHSE-MR-01 QHSE 2022.xlsx]Opciones Tratamiento'!#REF!),ISBLANK(AF12),ISTEXT(AF12))</xm:f>
          </x14:formula1>
          <xm:sqref>AH12:AH13</xm:sqref>
        </x14:dataValidation>
        <x14:dataValidation type="custom" allowBlank="1" showInputMessage="1" showErrorMessage="1" error="Recuerde que las acciones se generan bajo la medida de mitigar el riesgo" xr:uid="{00000000-0002-0000-0100-000004000000}">
          <x14:formula1>
            <xm:f>IF(OR(AF12='\\HSRTUNCLU\EvidenciasMapasRiesgo\PROCESOS ESTRATÉGICOS\QHSE\Riesgos de Proceso\[QHSE-MR-01 QHSE 2022.xlsx]Opciones Tratamiento'!#REF!,AF12='\\HSRTUNCLU\EvidenciasMapasRiesgo\PROCESOS ESTRATÉGICOS\QHSE\Riesgos de Proceso\[QHSE-MR-01 QHSE 2022.xlsx]Opciones Tratamiento'!#REF!,AF12='\\HSRTUNCLU\EvidenciasMapasRiesgo\PROCESOS ESTRATÉGICOS\QHSE\Riesgos de Proceso\[QHSE-MR-01 QHSE 2022.xlsx]Opciones Tratamiento'!#REF!),ISBLANK(AF12),ISTEXT(AF12))</xm:f>
          </x14:formula1>
          <xm:sqref>AG12:AG13</xm:sqref>
        </x14:dataValidation>
        <x14:dataValidation type="list" allowBlank="1" showInputMessage="1" showErrorMessage="1" xr:uid="{00000000-0002-0000-0100-000005000000}">
          <x14:formula1>
            <xm:f>'\\HSRTUNCLU\EvidenciasMapasRiesgo\PROCESOS ESTRATÉGICOS\QHSE\Riesgos de Proceso\[QHSE-MR-01 QHSE 2022.xlsx]Opciones Tratamiento'!#REF!</xm:f>
          </x14:formula1>
          <xm:sqref>AF10 AF12:AF13 G10:G13 C10:C13 AL11:AL13</xm:sqref>
        </x14:dataValidation>
        <x14:dataValidation type="list" allowBlank="1" showInputMessage="1" showErrorMessage="1" xr:uid="{00000000-0002-0000-0100-000006000000}">
          <x14:formula1>
            <xm:f>'\\HSRTUNCLU\EvidenciasMapasRiesgo\PROCESOS ESTRATÉGICOS\QHSE\Riesgos de Proceso\[QHSE-MR-01 QHSE 2022.xlsx]Tabla Impacto'!#REF!</xm:f>
          </x14:formula1>
          <xm:sqref>K10:K13</xm:sqref>
        </x14:dataValidation>
        <x14:dataValidation type="list" allowBlank="1" showInputMessage="1" showErrorMessage="1" xr:uid="{00000000-0002-0000-0100-000007000000}">
          <x14:formula1>
            <xm:f>'\\HSRTUNCLU\EvidenciasMapasRiesgo\PROCESOS ESTRATÉGICOS\QHSE\Riesgos de Proceso\[QHSE-MR-01 QHSE 2022.xlsx]Tabla Valoración controles'!#REF!</xm:f>
          </x14:formula1>
          <xm:sqref>S10:T13 V10:X13</xm:sqref>
        </x14:dataValidation>
        <x14:dataValidation type="list" allowBlank="1" showInputMessage="1" showErrorMessage="1" xr:uid="{00000000-0002-0000-0100-000008000000}">
          <x14:formula1>
            <xm:f>'\\HSRTUNCLU\EvidenciasMapasRiesgo\PROCESOS ESTRATÉGICOS\DIRECCIONAMIENTO\Riesgos de Proceso\[GER-MR-01 DIRECCIONAMIENTO 2022.xlsx]Opciones Tratamiento'!#REF!</xm:f>
          </x14:formula1>
          <xm:sqref>AL14 C14 AF14 G14</xm:sqref>
        </x14:dataValidation>
        <x14:dataValidation type="list" allowBlank="1" showInputMessage="1" showErrorMessage="1" xr:uid="{00000000-0002-0000-0100-000009000000}">
          <x14:formula1>
            <xm:f>'\\HSRTUNCLU\EvidenciasMapasRiesgo\PROCESOS ESTRATÉGICOS\DIRECCIONAMIENTO\Riesgos de Proceso\[GER-MR-01 DIRECCIONAMIENTO 2022.xlsx]Tabla Impacto'!#REF!</xm:f>
          </x14:formula1>
          <xm:sqref>K14</xm:sqref>
        </x14:dataValidation>
        <x14:dataValidation type="list" allowBlank="1" showInputMessage="1" showErrorMessage="1" xr:uid="{00000000-0002-0000-0100-00000A000000}">
          <x14:formula1>
            <xm:f>'\\HSRTUNCLU\EvidenciasMapasRiesgo\PROCESOS ESTRATÉGICOS\DIRECCIONAMIENTO\Riesgos de Proceso\[GER-MR-01 DIRECCIONAMIENTO 2022.xlsx]Tabla Valoración controles'!#REF!</xm:f>
          </x14:formula1>
          <xm:sqref>S14:T14 V14:X14</xm:sqref>
        </x14:dataValidation>
        <x14:dataValidation type="custom" allowBlank="1" showInputMessage="1" showErrorMessage="1" error="Recuerde que las acciones se generan bajo la medida de mitigar el riesgo" xr:uid="{00000000-0002-0000-0100-00000B000000}">
          <x14:formula1>
            <xm:f>IF(OR(AF14='\\HSRTUNCLU\EvidenciasMapasRiesgo\PROCESOS ESTRATÉGICOS\DIRECCIONAMIENTO\Riesgos de Proceso\[GER-MR-01 DIRECCIONAMIENTO 2022.xlsx]Opciones Tratamiento'!#REF!,AF14='\\HSRTUNCLU\EvidenciasMapasRiesgo\PROCESOS ESTRATÉGICOS\DIRECCIONAMIENTO\Riesgos de Proceso\[GER-MR-01 DIRECCIONAMIENTO 2022.xlsx]Opciones Tratamiento'!#REF!,AF14='\\HSRTUNCLU\EvidenciasMapasRiesgo\PROCESOS ESTRATÉGICOS\DIRECCIONAMIENTO\Riesgos de Proceso\[GER-MR-01 DIRECCIONAMIENTO 2022.xlsx]Opciones Tratamiento'!#REF!),ISBLANK(AF14),ISTEXT(AF14))</xm:f>
          </x14:formula1>
          <xm:sqref>AJ14</xm:sqref>
        </x14:dataValidation>
        <x14:dataValidation type="custom" allowBlank="1" showInputMessage="1" showErrorMessage="1" error="Recuerde que las acciones se generan bajo la medida de mitigar el riesgo" xr:uid="{00000000-0002-0000-0100-00000C000000}">
          <x14:formula1>
            <xm:f>IF(OR(AF14='\\HSRTUNCLU\EvidenciasMapasRiesgo\PROCESOS ESTRATÉGICOS\DIRECCIONAMIENTO\Riesgos de Proceso\[GER-MR-01 DIRECCIONAMIENTO 2022.xlsx]Opciones Tratamiento'!#REF!,AF14='\\HSRTUNCLU\EvidenciasMapasRiesgo\PROCESOS ESTRATÉGICOS\DIRECCIONAMIENTO\Riesgos de Proceso\[GER-MR-01 DIRECCIONAMIENTO 2022.xlsx]Opciones Tratamiento'!#REF!,AF14='\\HSRTUNCLU\EvidenciasMapasRiesgo\PROCESOS ESTRATÉGICOS\DIRECCIONAMIENTO\Riesgos de Proceso\[GER-MR-01 DIRECCIONAMIENTO 2022.xlsx]Opciones Tratamiento'!#REF!),ISBLANK(AF14),ISTEXT(AF14))</xm:f>
          </x14:formula1>
          <xm:sqref>AI14</xm:sqref>
        </x14:dataValidation>
        <x14:dataValidation type="custom" allowBlank="1" showInputMessage="1" showErrorMessage="1" error="Recuerde que las acciones se generan bajo la medida de mitigar el riesgo" xr:uid="{00000000-0002-0000-0100-00000D000000}">
          <x14:formula1>
            <xm:f>IF(OR(AF14='\\HSRTUNCLU\EvidenciasMapasRiesgo\PROCESOS ESTRATÉGICOS\DIRECCIONAMIENTO\Riesgos de Proceso\[GER-MR-01 DIRECCIONAMIENTO 2022.xlsx]Opciones Tratamiento'!#REF!,AF14='\\HSRTUNCLU\EvidenciasMapasRiesgo\PROCESOS ESTRATÉGICOS\DIRECCIONAMIENTO\Riesgos de Proceso\[GER-MR-01 DIRECCIONAMIENTO 2022.xlsx]Opciones Tratamiento'!#REF!,AF14='\\HSRTUNCLU\EvidenciasMapasRiesgo\PROCESOS ESTRATÉGICOS\DIRECCIONAMIENTO\Riesgos de Proceso\[GER-MR-01 DIRECCIONAMIENTO 2022.xlsx]Opciones Tratamiento'!#REF!),ISBLANK(AF14),ISTEXT(AF14))</xm:f>
          </x14:formula1>
          <xm:sqref>AH14</xm:sqref>
        </x14:dataValidation>
        <x14:dataValidation type="custom" allowBlank="1" showInputMessage="1" showErrorMessage="1" error="Recuerde que las acciones se generan bajo la medida de mitigar el riesgo" xr:uid="{00000000-0002-0000-0100-00000E000000}">
          <x14:formula1>
            <xm:f>IF(OR(AF14='\\HSRTUNCLU\EvidenciasMapasRiesgo\PROCESOS ESTRATÉGICOS\DIRECCIONAMIENTO\Riesgos de Proceso\[GER-MR-01 DIRECCIONAMIENTO 2022.xlsx]Opciones Tratamiento'!#REF!,AF14='\\HSRTUNCLU\EvidenciasMapasRiesgo\PROCESOS ESTRATÉGICOS\DIRECCIONAMIENTO\Riesgos de Proceso\[GER-MR-01 DIRECCIONAMIENTO 2022.xlsx]Opciones Tratamiento'!#REF!,AF14='\\HSRTUNCLU\EvidenciasMapasRiesgo\PROCESOS ESTRATÉGICOS\DIRECCIONAMIENTO\Riesgos de Proceso\[GER-MR-01 DIRECCIONAMIENTO 2022.xlsx]Opciones Tratamiento'!#REF!),ISBLANK(AF14),ISTEXT(AF14))</xm:f>
          </x14:formula1>
          <xm:sqref>AG14</xm:sqref>
        </x14:dataValidation>
        <x14:dataValidation type="list" allowBlank="1" showInputMessage="1" showErrorMessage="1" xr:uid="{00000000-0002-0000-0100-00000F000000}">
          <x14:formula1>
            <xm:f>'\\HSRTUNCLU\EvidenciasMapasRiesgo\PROCESOS ESTRATÉGICOS\GESTION ACADEMICA\Riesgos de Proceso\[GAC-MR-01 GESTION INVESTIGACION E INN 2022.xlsx]Opciones Tratamiento'!#REF!</xm:f>
          </x14:formula1>
          <xm:sqref>AL15:AL16 G15:G16 C15:C16 AF15:AF16</xm:sqref>
        </x14:dataValidation>
        <x14:dataValidation type="list" allowBlank="1" showInputMessage="1" showErrorMessage="1" xr:uid="{00000000-0002-0000-0100-000010000000}">
          <x14:formula1>
            <xm:f>'\\HSRTUNCLU\EvidenciasMapasRiesgo\PROCESOS ESTRATÉGICOS\GESTION ACADEMICA\Riesgos de Proceso\[GAC-MR-01 GESTION INVESTIGACION E INN 2022.xlsx]Tabla Impacto'!#REF!</xm:f>
          </x14:formula1>
          <xm:sqref>K15:K16</xm:sqref>
        </x14:dataValidation>
        <x14:dataValidation type="list" allowBlank="1" showInputMessage="1" showErrorMessage="1" xr:uid="{00000000-0002-0000-0100-000011000000}">
          <x14:formula1>
            <xm:f>'\\HSRTUNCLU\EvidenciasMapasRiesgo\PROCESOS ESTRATÉGICOS\GESTION ACADEMICA\Riesgos de Proceso\[GAC-MR-01 GESTION INVESTIGACION E INN 2022.xlsx]Tabla Valoración controles'!#REF!</xm:f>
          </x14:formula1>
          <xm:sqref>S15:T16 V15:X16</xm:sqref>
        </x14:dataValidation>
        <x14:dataValidation type="custom" allowBlank="1" showInputMessage="1" showErrorMessage="1" error="Recuerde que las acciones se generan bajo la medida de mitigar el riesgo" xr:uid="{00000000-0002-0000-0100-000012000000}">
          <x14:formula1>
            <xm:f>IF(OR(AF15='\\HSRTUNCLU\EvidenciasMapasRiesgo\PROCESOS ESTRATÉGICOS\GESTION ACADEMICA\Riesgos de Proceso\[GAC-MR-01 GESTION INVESTIGACION E INN 2022.xlsx]Opciones Tratamiento'!#REF!,AF15='\\HSRTUNCLU\EvidenciasMapasRiesgo\PROCESOS ESTRATÉGICOS\GESTION ACADEMICA\Riesgos de Proceso\[GAC-MR-01 GESTION INVESTIGACION E INN 2022.xlsx]Opciones Tratamiento'!#REF!,AF15='\\HSRTUNCLU\EvidenciasMapasRiesgo\PROCESOS ESTRATÉGICOS\GESTION ACADEMICA\Riesgos de Proceso\[GAC-MR-01 GESTION INVESTIGACION E INN 2022.xlsx]Opciones Tratamiento'!#REF!),ISBLANK(AF15),ISTEXT(AF15))</xm:f>
          </x14:formula1>
          <xm:sqref>AK15:AK16</xm:sqref>
        </x14:dataValidation>
        <x14:dataValidation type="custom" allowBlank="1" showInputMessage="1" showErrorMessage="1" error="Recuerde que las acciones se generan bajo la medida de mitigar el riesgo" xr:uid="{00000000-0002-0000-0100-000013000000}">
          <x14:formula1>
            <xm:f>IF(OR(AF15='\\HSRTUNCLU\EvidenciasMapasRiesgo\PROCESOS ESTRATÉGICOS\GESTION ACADEMICA\Riesgos de Proceso\[GAC-MR-01 GESTION INVESTIGACION E INN 2022.xlsx]Opciones Tratamiento'!#REF!,AF15='\\HSRTUNCLU\EvidenciasMapasRiesgo\PROCESOS ESTRATÉGICOS\GESTION ACADEMICA\Riesgos de Proceso\[GAC-MR-01 GESTION INVESTIGACION E INN 2022.xlsx]Opciones Tratamiento'!#REF!,AF15='\\HSRTUNCLU\EvidenciasMapasRiesgo\PROCESOS ESTRATÉGICOS\GESTION ACADEMICA\Riesgos de Proceso\[GAC-MR-01 GESTION INVESTIGACION E INN 2022.xlsx]Opciones Tratamiento'!#REF!),ISBLANK(AF15),ISTEXT(AF15))</xm:f>
          </x14:formula1>
          <xm:sqref>AJ15:AJ16</xm:sqref>
        </x14:dataValidation>
        <x14:dataValidation type="custom" allowBlank="1" showInputMessage="1" showErrorMessage="1" error="Recuerde que las acciones se generan bajo la medida de mitigar el riesgo" xr:uid="{00000000-0002-0000-0100-000014000000}">
          <x14:formula1>
            <xm:f>IF(OR(AF15='\\HSRTUNCLU\EvidenciasMapasRiesgo\PROCESOS ESTRATÉGICOS\GESTION ACADEMICA\Riesgos de Proceso\[GAC-MR-01 GESTION INVESTIGACION E INN 2022.xlsx]Opciones Tratamiento'!#REF!,AF15='\\HSRTUNCLU\EvidenciasMapasRiesgo\PROCESOS ESTRATÉGICOS\GESTION ACADEMICA\Riesgos de Proceso\[GAC-MR-01 GESTION INVESTIGACION E INN 2022.xlsx]Opciones Tratamiento'!#REF!,AF15='\\HSRTUNCLU\EvidenciasMapasRiesgo\PROCESOS ESTRATÉGICOS\GESTION ACADEMICA\Riesgos de Proceso\[GAC-MR-01 GESTION INVESTIGACION E INN 2022.xlsx]Opciones Tratamiento'!#REF!),ISBLANK(AF15),ISTEXT(AF15))</xm:f>
          </x14:formula1>
          <xm:sqref>AI15:AI16</xm:sqref>
        </x14:dataValidation>
        <x14:dataValidation type="custom" allowBlank="1" showInputMessage="1" showErrorMessage="1" error="Recuerde que las acciones se generan bajo la medida de mitigar el riesgo" xr:uid="{00000000-0002-0000-0100-000015000000}">
          <x14:formula1>
            <xm:f>IF(OR(AF15='\\HSRTUNCLU\EvidenciasMapasRiesgo\PROCESOS ESTRATÉGICOS\GESTION ACADEMICA\Riesgos de Proceso\[GAC-MR-01 GESTION INVESTIGACION E INN 2022.xlsx]Opciones Tratamiento'!#REF!,AF15='\\HSRTUNCLU\EvidenciasMapasRiesgo\PROCESOS ESTRATÉGICOS\GESTION ACADEMICA\Riesgos de Proceso\[GAC-MR-01 GESTION INVESTIGACION E INN 2022.xlsx]Opciones Tratamiento'!#REF!,AF15='\\HSRTUNCLU\EvidenciasMapasRiesgo\PROCESOS ESTRATÉGICOS\GESTION ACADEMICA\Riesgos de Proceso\[GAC-MR-01 GESTION INVESTIGACION E INN 2022.xlsx]Opciones Tratamiento'!#REF!),ISBLANK(AF15),ISTEXT(AF15))</xm:f>
          </x14:formula1>
          <xm:sqref>AH15:AH16</xm:sqref>
        </x14:dataValidation>
        <x14:dataValidation type="custom" allowBlank="1" showInputMessage="1" showErrorMessage="1" error="Recuerde que las acciones se generan bajo la medida de mitigar el riesgo" xr:uid="{00000000-0002-0000-0100-000016000000}">
          <x14:formula1>
            <xm:f>IF(OR(AF15='\\HSRTUNCLU\EvidenciasMapasRiesgo\PROCESOS ESTRATÉGICOS\GESTION ACADEMICA\Riesgos de Proceso\[GAC-MR-01 GESTION INVESTIGACION E INN 2022.xlsx]Opciones Tratamiento'!#REF!,AF15='\\HSRTUNCLU\EvidenciasMapasRiesgo\PROCESOS ESTRATÉGICOS\GESTION ACADEMICA\Riesgos de Proceso\[GAC-MR-01 GESTION INVESTIGACION E INN 2022.xlsx]Opciones Tratamiento'!#REF!,AF15='\\HSRTUNCLU\EvidenciasMapasRiesgo\PROCESOS ESTRATÉGICOS\GESTION ACADEMICA\Riesgos de Proceso\[GAC-MR-01 GESTION INVESTIGACION E INN 2022.xlsx]Opciones Tratamiento'!#REF!),ISBLANK(AF15),ISTEXT(AF15))</xm:f>
          </x14:formula1>
          <xm:sqref>AG15:AG16</xm:sqref>
        </x14:dataValidation>
        <x14:dataValidation type="list" allowBlank="1" showInputMessage="1" showErrorMessage="1" xr:uid="{00000000-0002-0000-0100-000017000000}">
          <x14:formula1>
            <xm:f>'\\HSRTUNCLU\EvidenciasMapasRiesgo\PROCESOS ESTRATÉGICOS\TALENTO HUMANO\Riesgos de Proceso\[TH-MR-01 TALENTO HUMANO 2022.xlsx]Opciones Tratamiento'!#REF!</xm:f>
          </x14:formula1>
          <xm:sqref>AF17:AF19 G17:G20 C17:C20 AL17:AL20</xm:sqref>
        </x14:dataValidation>
        <x14:dataValidation type="list" allowBlank="1" showInputMessage="1" showErrorMessage="1" xr:uid="{00000000-0002-0000-0100-000018000000}">
          <x14:formula1>
            <xm:f>'\\HSRTUNCLU\EvidenciasMapasRiesgo\PROCESOS ESTRATÉGICOS\TALENTO HUMANO\Riesgos de Proceso\[TH-MR-01 TALENTO HUMANO 2022.xlsx]Tabla Impacto'!#REF!</xm:f>
          </x14:formula1>
          <xm:sqref>K17:K20</xm:sqref>
        </x14:dataValidation>
        <x14:dataValidation type="list" allowBlank="1" showInputMessage="1" showErrorMessage="1" xr:uid="{00000000-0002-0000-0100-000019000000}">
          <x14:formula1>
            <xm:f>'\\HSRTUNCLU\EvidenciasMapasRiesgo\PROCESOS ESTRATÉGICOS\TALENTO HUMANO\Riesgos de Proceso\[TH-MR-01 TALENTO HUMANO 2022.xlsx]Tabla Valoración controles'!#REF!</xm:f>
          </x14:formula1>
          <xm:sqref>S17:T20 V17:X20</xm:sqref>
        </x14:dataValidation>
        <x14:dataValidation type="custom" allowBlank="1" showInputMessage="1" showErrorMessage="1" error="Recuerde que las acciones se generan bajo la medida de mitigar el riesgo" xr:uid="{00000000-0002-0000-0100-00001A000000}">
          <x14:formula1>
            <xm:f>IF(OR(AF17='\\HSRTUNCLU\EvidenciasMapasRiesgo\PROCESOS ESTRATÉGICOS\TALENTO HUMANO\Riesgos de Proceso\[TH-MR-01 TALENTO HUMANO 2022.xlsx]Opciones Tratamiento'!#REF!,AF17='\\HSRTUNCLU\EvidenciasMapasRiesgo\PROCESOS ESTRATÉGICOS\TALENTO HUMANO\Riesgos de Proceso\[TH-MR-01 TALENTO HUMANO 2022.xlsx]Opciones Tratamiento'!#REF!,AF17='\\HSRTUNCLU\EvidenciasMapasRiesgo\PROCESOS ESTRATÉGICOS\TALENTO HUMANO\Riesgos de Proceso\[TH-MR-01 TALENTO HUMANO 2022.xlsx]Opciones Tratamiento'!#REF!),ISBLANK(AF17),ISTEXT(AF17))</xm:f>
          </x14:formula1>
          <xm:sqref>AK17:AK20</xm:sqref>
        </x14:dataValidation>
        <x14:dataValidation type="custom" allowBlank="1" showInputMessage="1" showErrorMessage="1" error="Recuerde que las acciones se generan bajo la medida de mitigar el riesgo" xr:uid="{00000000-0002-0000-0100-00001B000000}">
          <x14:formula1>
            <xm:f>IF(OR(AF17='\\HSRTUNCLU\EvidenciasMapasRiesgo\PROCESOS ESTRATÉGICOS\TALENTO HUMANO\Riesgos de Proceso\[TH-MR-01 TALENTO HUMANO 2022.xlsx]Opciones Tratamiento'!#REF!,AF17='\\HSRTUNCLU\EvidenciasMapasRiesgo\PROCESOS ESTRATÉGICOS\TALENTO HUMANO\Riesgos de Proceso\[TH-MR-01 TALENTO HUMANO 2022.xlsx]Opciones Tratamiento'!#REF!,AF17='\\HSRTUNCLU\EvidenciasMapasRiesgo\PROCESOS ESTRATÉGICOS\TALENTO HUMANO\Riesgos de Proceso\[TH-MR-01 TALENTO HUMANO 2022.xlsx]Opciones Tratamiento'!#REF!),ISBLANK(AF17),ISTEXT(AF17))</xm:f>
          </x14:formula1>
          <xm:sqref>AJ17:AJ20</xm:sqref>
        </x14:dataValidation>
        <x14:dataValidation type="custom" allowBlank="1" showInputMessage="1" showErrorMessage="1" error="Recuerde que las acciones se generan bajo la medida de mitigar el riesgo" xr:uid="{00000000-0002-0000-0100-00001C000000}">
          <x14:formula1>
            <xm:f>IF(OR(AF17='\\HSRTUNCLU\EvidenciasMapasRiesgo\PROCESOS ESTRATÉGICOS\TALENTO HUMANO\Riesgos de Proceso\[TH-MR-01 TALENTO HUMANO 2022.xlsx]Opciones Tratamiento'!#REF!,AF17='\\HSRTUNCLU\EvidenciasMapasRiesgo\PROCESOS ESTRATÉGICOS\TALENTO HUMANO\Riesgos de Proceso\[TH-MR-01 TALENTO HUMANO 2022.xlsx]Opciones Tratamiento'!#REF!,AF17='\\HSRTUNCLU\EvidenciasMapasRiesgo\PROCESOS ESTRATÉGICOS\TALENTO HUMANO\Riesgos de Proceso\[TH-MR-01 TALENTO HUMANO 2022.xlsx]Opciones Tratamiento'!#REF!),ISBLANK(AF17),ISTEXT(AF17))</xm:f>
          </x14:formula1>
          <xm:sqref>AI17:AI20</xm:sqref>
        </x14:dataValidation>
        <x14:dataValidation type="custom" allowBlank="1" showInputMessage="1" showErrorMessage="1" error="Recuerde que las acciones se generan bajo la medida de mitigar el riesgo" xr:uid="{00000000-0002-0000-0100-00001D000000}">
          <x14:formula1>
            <xm:f>IF(OR(AF17='\\HSRTUNCLU\EvidenciasMapasRiesgo\PROCESOS ESTRATÉGICOS\TALENTO HUMANO\Riesgos de Proceso\[TH-MR-01 TALENTO HUMANO 2022.xlsx]Opciones Tratamiento'!#REF!,AF17='\\HSRTUNCLU\EvidenciasMapasRiesgo\PROCESOS ESTRATÉGICOS\TALENTO HUMANO\Riesgos de Proceso\[TH-MR-01 TALENTO HUMANO 2022.xlsx]Opciones Tratamiento'!#REF!,AF17='\\HSRTUNCLU\EvidenciasMapasRiesgo\PROCESOS ESTRATÉGICOS\TALENTO HUMANO\Riesgos de Proceso\[TH-MR-01 TALENTO HUMANO 2022.xlsx]Opciones Tratamiento'!#REF!),ISBLANK(AF17),ISTEXT(AF17))</xm:f>
          </x14:formula1>
          <xm:sqref>AH17:AH20</xm:sqref>
        </x14:dataValidation>
        <x14:dataValidation type="custom" allowBlank="1" showInputMessage="1" showErrorMessage="1" error="Recuerde que las acciones se generan bajo la medida de mitigar el riesgo" xr:uid="{00000000-0002-0000-0100-00001E000000}">
          <x14:formula1>
            <xm:f>IF(OR(AF17='\\HSRTUNCLU\EvidenciasMapasRiesgo\PROCESOS ESTRATÉGICOS\TALENTO HUMANO\Riesgos de Proceso\[TH-MR-01 TALENTO HUMANO 2022.xlsx]Opciones Tratamiento'!#REF!,AF17='\\HSRTUNCLU\EvidenciasMapasRiesgo\PROCESOS ESTRATÉGICOS\TALENTO HUMANO\Riesgos de Proceso\[TH-MR-01 TALENTO HUMANO 2022.xlsx]Opciones Tratamiento'!#REF!,AF17='\\HSRTUNCLU\EvidenciasMapasRiesgo\PROCESOS ESTRATÉGICOS\TALENTO HUMANO\Riesgos de Proceso\[TH-MR-01 TALENTO HUMANO 2022.xlsx]Opciones Tratamiento'!#REF!),ISBLANK(AF17),ISTEXT(AF17))</xm:f>
          </x14:formula1>
          <xm:sqref>AG17:AG20</xm:sqref>
        </x14:dataValidation>
        <x14:dataValidation type="custom" allowBlank="1" showInputMessage="1" showErrorMessage="1" error="Recuerde que las acciones se generan bajo la medida de mitigar el riesgo" xr:uid="{00000000-0002-0000-0100-00001F000000}">
          <x14:formula1>
            <xm:f>IF(OR(AF10='\\HSRTUNCLU\EvidenciasMapasRiesgo\PROCESOS ESTRATÉGICOS\QHSE\Riesgos de Proceso\[QHSE-MR-01 QHSE 2022.xlsx]Opciones Tratamiento'!#REF!,AF10='\\HSRTUNCLU\EvidenciasMapasRiesgo\PROCESOS ESTRATÉGICOS\QHSE\Riesgos de Proceso\[QHSE-MR-01 QHSE 2022.xlsx]Opciones Tratamiento'!#REF!,AF10='\\HSRTUNCLU\EvidenciasMapasRiesgo\PROCESOS ESTRATÉGICOS\QHSE\Riesgos de Proceso\[QHSE-MR-01 QHSE 2022.xlsx]Opciones Tratamiento'!#REF!),ISBLANK(AF10),ISTEXT(AF10))</xm:f>
          </x14:formula1>
          <xm:sqref>AK11</xm:sqref>
        </x14:dataValidation>
        <x14:dataValidation type="custom" allowBlank="1" showInputMessage="1" showErrorMessage="1" error="Recuerde que las acciones se generan bajo la medida de mitigar el riesgo" xr:uid="{00000000-0002-0000-0100-000020000000}">
          <x14:formula1>
            <xm:f>IF(OR(AF10='\\HSRTUNCLU\EvidenciasMapasRiesgo\PROCESOS ESTRATÉGICOS\QHSE\Riesgos de Proceso\[QHSE-MR-01 QHSE 2022.xlsx]Opciones Tratamiento'!#REF!,AF10='\\HSRTUNCLU\EvidenciasMapasRiesgo\PROCESOS ESTRATÉGICOS\QHSE\Riesgos de Proceso\[QHSE-MR-01 QHSE 2022.xlsx]Opciones Tratamiento'!#REF!,AF10='\\HSRTUNCLU\EvidenciasMapasRiesgo\PROCESOS ESTRATÉGICOS\QHSE\Riesgos de Proceso\[QHSE-MR-01 QHSE 2022.xlsx]Opciones Tratamiento'!#REF!),ISBLANK(AF10),ISTEXT(AF10))</xm:f>
          </x14:formula1>
          <xm:sqref>AJ11</xm:sqref>
        </x14:dataValidation>
        <x14:dataValidation type="custom" allowBlank="1" showInputMessage="1" showErrorMessage="1" error="Recuerde que las acciones se generan bajo la medida de mitigar el riesgo" xr:uid="{00000000-0002-0000-0100-000021000000}">
          <x14:formula1>
            <xm:f>IF(OR(AF10='\\HSRTUNCLU\EvidenciasMapasRiesgo\PROCESOS ESTRATÉGICOS\QHSE\Riesgos de Proceso\[QHSE-MR-01 QHSE 2022.xlsx]Opciones Tratamiento'!#REF!,AF10='\\HSRTUNCLU\EvidenciasMapasRiesgo\PROCESOS ESTRATÉGICOS\QHSE\Riesgos de Proceso\[QHSE-MR-01 QHSE 2022.xlsx]Opciones Tratamiento'!#REF!,AF10='\\HSRTUNCLU\EvidenciasMapasRiesgo\PROCESOS ESTRATÉGICOS\QHSE\Riesgos de Proceso\[QHSE-MR-01 QHSE 2022.xlsx]Opciones Tratamiento'!#REF!),ISBLANK(AF10),ISTEXT(AF10))</xm:f>
          </x14:formula1>
          <xm:sqref>AI11</xm:sqref>
        </x14:dataValidation>
        <x14:dataValidation type="custom" allowBlank="1" showInputMessage="1" showErrorMessage="1" error="Recuerde que las acciones se generan bajo la medida de mitigar el riesgo" xr:uid="{00000000-0002-0000-0100-000022000000}">
          <x14:formula1>
            <xm:f>IF(OR(AF10='\\HSRTUNCLU\EvidenciasMapasRiesgo\PROCESOS ESTRATÉGICOS\QHSE\Riesgos de Proceso\[QHSE-MR-01 QHSE 2022.xlsx]Opciones Tratamiento'!#REF!,AF10='\\HSRTUNCLU\EvidenciasMapasRiesgo\PROCESOS ESTRATÉGICOS\QHSE\Riesgos de Proceso\[QHSE-MR-01 QHSE 2022.xlsx]Opciones Tratamiento'!#REF!,AF10='\\HSRTUNCLU\EvidenciasMapasRiesgo\PROCESOS ESTRATÉGICOS\QHSE\Riesgos de Proceso\[QHSE-MR-01 QHSE 2022.xlsx]Opciones Tratamiento'!#REF!),ISBLANK(AF10),ISTEXT(AF10))</xm:f>
          </x14:formula1>
          <xm:sqref>AH11</xm:sqref>
        </x14:dataValidation>
        <x14:dataValidation type="custom" allowBlank="1" showInputMessage="1" showErrorMessage="1" error="Recuerde que las acciones se generan bajo la medida de mitigar el riesgo" xr:uid="{00000000-0002-0000-0100-000023000000}">
          <x14:formula1>
            <xm:f>IF(OR(AF10='\\HSRTUNCLU\EvidenciasMapasRiesgo\PROCESOS ESTRATÉGICOS\QHSE\Riesgos de Proceso\[QHSE-MR-01 QHSE 2022.xlsx]Opciones Tratamiento'!#REF!,AF10='\\HSRTUNCLU\EvidenciasMapasRiesgo\PROCESOS ESTRATÉGICOS\QHSE\Riesgos de Proceso\[QHSE-MR-01 QHSE 2022.xlsx]Opciones Tratamiento'!#REF!,AF10='\\HSRTUNCLU\EvidenciasMapasRiesgo\PROCESOS ESTRATÉGICOS\QHSE\Riesgos de Proceso\[QHSE-MR-01 QHSE 2022.xlsx]Opciones Tratamiento'!#REF!),ISBLANK(AF10),ISTEXT(AF10))</xm:f>
          </x14:formula1>
          <xm:sqref>AG11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70"/>
  <sheetViews>
    <sheetView tabSelected="1" topLeftCell="O1" zoomScaleNormal="100" workbookViewId="0">
      <selection activeCell="O10" sqref="O10"/>
    </sheetView>
  </sheetViews>
  <sheetFormatPr baseColWidth="10" defaultRowHeight="12.75" x14ac:dyDescent="0.2"/>
  <cols>
    <col min="1" max="1" width="27.85546875" style="54" customWidth="1"/>
    <col min="2" max="2" width="14.140625" style="54" customWidth="1"/>
    <col min="3" max="3" width="25" style="54" customWidth="1"/>
    <col min="4" max="4" width="13.7109375" style="54" customWidth="1"/>
    <col min="5" max="5" width="29.28515625" style="1" customWidth="1"/>
    <col min="6" max="6" width="16.42578125" style="55" customWidth="1"/>
    <col min="7" max="7" width="12.140625" style="1" customWidth="1"/>
    <col min="8" max="8" width="16.5703125" style="1" customWidth="1"/>
    <col min="9" max="9" width="6.7109375" style="1" customWidth="1"/>
    <col min="10" max="10" width="20.7109375" style="1" customWidth="1"/>
    <col min="11" max="11" width="19.28515625" style="1" customWidth="1"/>
    <col min="12" max="12" width="12.85546875" style="1" customWidth="1"/>
    <col min="13" max="13" width="6.42578125" style="1" customWidth="1"/>
    <col min="14" max="14" width="12.85546875" style="1" customWidth="1"/>
    <col min="15" max="15" width="5.85546875" style="1" customWidth="1"/>
    <col min="16" max="16" width="37" style="1" customWidth="1"/>
    <col min="17" max="17" width="13.28515625" style="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2.42578125" style="1" customWidth="1"/>
    <col min="25" max="25" width="31.5703125" style="1" customWidth="1"/>
    <col min="26" max="26" width="5.5703125" style="1" customWidth="1"/>
    <col min="27" max="27" width="10.42578125" style="1" customWidth="1"/>
    <col min="28" max="28" width="6.5703125" style="1" customWidth="1"/>
    <col min="29" max="29" width="16.42578125" style="1" customWidth="1"/>
    <col min="30" max="30" width="14.5703125" style="1" customWidth="1"/>
    <col min="31" max="31" width="15.7109375" style="1" customWidth="1"/>
    <col min="32" max="32" width="25.85546875" style="1" customWidth="1"/>
    <col min="33" max="33" width="16" style="1" customWidth="1"/>
    <col min="34" max="34" width="10.140625" style="1" customWidth="1"/>
    <col min="35" max="35" width="13.28515625" style="1" customWidth="1"/>
    <col min="36" max="36" width="18.5703125" style="1" customWidth="1"/>
    <col min="37" max="37" width="22" style="1" customWidth="1"/>
    <col min="38" max="38" width="61.7109375" style="1" customWidth="1"/>
    <col min="39" max="16384" width="11.42578125" style="1"/>
  </cols>
  <sheetData>
    <row r="1" spans="1:69" x14ac:dyDescent="0.2">
      <c r="A1" s="443" t="s">
        <v>251</v>
      </c>
      <c r="B1" s="444"/>
      <c r="C1" s="445"/>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5"/>
      <c r="AJ1" s="370"/>
      <c r="AK1" s="370"/>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row>
    <row r="2" spans="1:69" x14ac:dyDescent="0.2">
      <c r="A2" s="446"/>
      <c r="B2" s="447"/>
      <c r="C2" s="448"/>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8"/>
      <c r="AJ2" s="370"/>
      <c r="AK2" s="370"/>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row>
    <row r="3" spans="1:69" x14ac:dyDescent="0.2">
      <c r="A3" s="449" t="s">
        <v>252</v>
      </c>
      <c r="B3" s="450"/>
      <c r="C3" s="451"/>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1"/>
      <c r="AJ3" s="370"/>
      <c r="AK3" s="370"/>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row>
    <row r="4" spans="1:69" x14ac:dyDescent="0.2">
      <c r="A4" s="452" t="s">
        <v>167</v>
      </c>
      <c r="B4" s="452"/>
      <c r="C4" s="453"/>
      <c r="D4" s="454"/>
      <c r="E4" s="454"/>
      <c r="F4" s="454"/>
      <c r="G4" s="336" t="s">
        <v>258</v>
      </c>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8"/>
      <c r="AJ4" s="341" t="s">
        <v>168</v>
      </c>
      <c r="AK4" s="342"/>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row>
    <row r="5" spans="1:69" ht="32.25" x14ac:dyDescent="0.2">
      <c r="A5" s="452" t="s">
        <v>169</v>
      </c>
      <c r="B5" s="452"/>
      <c r="C5" s="453"/>
      <c r="D5" s="454"/>
      <c r="E5" s="454"/>
      <c r="F5" s="454"/>
      <c r="G5" s="455"/>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40"/>
      <c r="AJ5" s="345"/>
      <c r="AK5" s="346"/>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row>
    <row r="6" spans="1:69" x14ac:dyDescent="0.2">
      <c r="A6" s="85"/>
      <c r="B6" s="85"/>
      <c r="C6" s="20"/>
      <c r="D6" s="20"/>
      <c r="E6" s="20"/>
      <c r="F6" s="20"/>
      <c r="G6" s="20"/>
      <c r="H6" s="19"/>
      <c r="I6" s="19"/>
      <c r="J6" s="19"/>
      <c r="K6" s="19"/>
      <c r="L6" s="19"/>
      <c r="M6" s="19"/>
      <c r="N6" s="19"/>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row>
    <row r="7" spans="1:69" x14ac:dyDescent="0.2">
      <c r="A7" s="362" t="s">
        <v>170</v>
      </c>
      <c r="B7" s="362"/>
      <c r="C7" s="362"/>
      <c r="D7" s="362"/>
      <c r="E7" s="362"/>
      <c r="F7" s="362"/>
      <c r="G7" s="362"/>
      <c r="H7" s="363" t="s">
        <v>8</v>
      </c>
      <c r="I7" s="363"/>
      <c r="J7" s="363"/>
      <c r="K7" s="363"/>
      <c r="L7" s="363"/>
      <c r="M7" s="363"/>
      <c r="N7" s="363"/>
      <c r="O7" s="364" t="s">
        <v>171</v>
      </c>
      <c r="P7" s="365"/>
      <c r="Q7" s="365"/>
      <c r="R7" s="365"/>
      <c r="S7" s="365"/>
      <c r="T7" s="365"/>
      <c r="U7" s="365"/>
      <c r="V7" s="365"/>
      <c r="W7" s="365"/>
      <c r="X7" s="366"/>
      <c r="Y7" s="367" t="s">
        <v>7</v>
      </c>
      <c r="Z7" s="367"/>
      <c r="AA7" s="367"/>
      <c r="AB7" s="367"/>
      <c r="AC7" s="367"/>
      <c r="AD7" s="367"/>
      <c r="AE7" s="367"/>
      <c r="AF7" s="368" t="s">
        <v>128</v>
      </c>
      <c r="AG7" s="368"/>
      <c r="AH7" s="368"/>
      <c r="AI7" s="368"/>
      <c r="AJ7" s="368"/>
      <c r="AK7" s="368"/>
      <c r="AL7" s="137"/>
    </row>
    <row r="8" spans="1:69" x14ac:dyDescent="0.2">
      <c r="A8" s="369" t="s">
        <v>172</v>
      </c>
      <c r="B8" s="334" t="s">
        <v>173</v>
      </c>
      <c r="C8" s="440" t="s">
        <v>175</v>
      </c>
      <c r="D8" s="440" t="s">
        <v>253</v>
      </c>
      <c r="E8" s="334" t="s">
        <v>176</v>
      </c>
      <c r="F8" s="335" t="s">
        <v>2</v>
      </c>
      <c r="G8" s="335" t="s">
        <v>178</v>
      </c>
      <c r="H8" s="330" t="s">
        <v>179</v>
      </c>
      <c r="I8" s="331" t="s">
        <v>180</v>
      </c>
      <c r="J8" s="328" t="s">
        <v>181</v>
      </c>
      <c r="K8" s="328" t="s">
        <v>182</v>
      </c>
      <c r="L8" s="330" t="s">
        <v>183</v>
      </c>
      <c r="M8" s="331" t="s">
        <v>180</v>
      </c>
      <c r="N8" s="330" t="s">
        <v>184</v>
      </c>
      <c r="O8" s="442" t="s">
        <v>402</v>
      </c>
      <c r="P8" s="333" t="s">
        <v>186</v>
      </c>
      <c r="Q8" s="333" t="s">
        <v>4</v>
      </c>
      <c r="R8" s="324" t="s">
        <v>187</v>
      </c>
      <c r="S8" s="325"/>
      <c r="T8" s="325"/>
      <c r="U8" s="325"/>
      <c r="V8" s="325"/>
      <c r="W8" s="325"/>
      <c r="X8" s="326"/>
      <c r="Y8" s="327" t="s">
        <v>188</v>
      </c>
      <c r="Z8" s="323" t="s">
        <v>189</v>
      </c>
      <c r="AA8" s="323" t="s">
        <v>180</v>
      </c>
      <c r="AB8" s="323" t="s">
        <v>190</v>
      </c>
      <c r="AC8" s="323" t="s">
        <v>180</v>
      </c>
      <c r="AD8" s="323" t="s">
        <v>191</v>
      </c>
      <c r="AE8" s="323" t="s">
        <v>192</v>
      </c>
      <c r="AF8" s="321" t="s">
        <v>128</v>
      </c>
      <c r="AG8" s="321" t="s">
        <v>129</v>
      </c>
      <c r="AH8" s="321" t="s">
        <v>130</v>
      </c>
      <c r="AI8" s="321" t="s">
        <v>131</v>
      </c>
      <c r="AJ8" s="321" t="s">
        <v>132</v>
      </c>
      <c r="AK8" s="321" t="s">
        <v>133</v>
      </c>
      <c r="AL8" s="297" t="s">
        <v>494</v>
      </c>
    </row>
    <row r="9" spans="1:69" s="22" customFormat="1" ht="93.75" thickBot="1" x14ac:dyDescent="0.3">
      <c r="A9" s="369"/>
      <c r="B9" s="334"/>
      <c r="C9" s="441"/>
      <c r="D9" s="441"/>
      <c r="E9" s="334"/>
      <c r="F9" s="335"/>
      <c r="G9" s="335"/>
      <c r="H9" s="328"/>
      <c r="I9" s="331"/>
      <c r="J9" s="329"/>
      <c r="K9" s="329"/>
      <c r="L9" s="331"/>
      <c r="M9" s="331"/>
      <c r="N9" s="330"/>
      <c r="O9" s="442"/>
      <c r="P9" s="333"/>
      <c r="Q9" s="333"/>
      <c r="R9" s="21" t="s">
        <v>193</v>
      </c>
      <c r="S9" s="21" t="s">
        <v>194</v>
      </c>
      <c r="T9" s="21" t="s">
        <v>195</v>
      </c>
      <c r="U9" s="21" t="s">
        <v>196</v>
      </c>
      <c r="V9" s="21" t="s">
        <v>197</v>
      </c>
      <c r="W9" s="21" t="s">
        <v>198</v>
      </c>
      <c r="X9" s="21" t="s">
        <v>199</v>
      </c>
      <c r="Y9" s="327"/>
      <c r="Z9" s="323"/>
      <c r="AA9" s="323"/>
      <c r="AB9" s="323"/>
      <c r="AC9" s="323"/>
      <c r="AD9" s="323"/>
      <c r="AE9" s="323"/>
      <c r="AF9" s="321"/>
      <c r="AG9" s="321"/>
      <c r="AH9" s="321"/>
      <c r="AI9" s="321"/>
      <c r="AJ9" s="321"/>
      <c r="AK9" s="321"/>
      <c r="AL9" s="298"/>
      <c r="AQ9" s="23"/>
    </row>
    <row r="10" spans="1:69" s="36" customFormat="1" ht="234" customHeight="1" x14ac:dyDescent="0.25">
      <c r="A10" s="432" t="s">
        <v>375</v>
      </c>
      <c r="B10" s="7" t="s">
        <v>349</v>
      </c>
      <c r="C10" s="11" t="s">
        <v>376</v>
      </c>
      <c r="D10" s="7" t="s">
        <v>49</v>
      </c>
      <c r="E10" s="127" t="s">
        <v>32</v>
      </c>
      <c r="F10" s="7" t="s">
        <v>3</v>
      </c>
      <c r="G10" s="131">
        <f>800*2</f>
        <v>1600</v>
      </c>
      <c r="H10" s="138" t="str">
        <f t="shared" ref="H10:H13" si="0">IF(G10&lt;=0,"",IF(G10&lt;=2,"Muy Baja",IF(G10&lt;=24,"Baja",IF(G10&lt;=500,"Media",IF(G10&lt;=5000,"Alta","Muy Alta")))))</f>
        <v>Alta</v>
      </c>
      <c r="I10" s="59">
        <f t="shared" ref="I10:I13" si="1">IF(H10="","",IF(H10="Muy Baja",0.2,IF(H10="Baja",0.4,IF(H10="Media",0.6,IF(H10="Alta",0.8,IF(H10="Muy Alta",1,))))))</f>
        <v>0.8</v>
      </c>
      <c r="J10" s="60" t="s">
        <v>254</v>
      </c>
      <c r="K10" s="124" t="str">
        <f>IF(NOT(ISERROR(MATCH(J10,'[5]Tabla Impacto'!$B$221:$B$223,0))),'[5]Tabla Impacto'!$F$223&amp;"Por favor no seleccionar los criterios de impacto(Afectación Económica o presupuestal y Pérdida Reputacional)",J10)</f>
        <v xml:space="preserve">     El riesgo afecta la imagen de la entidad a nivel nacional, con efecto publicitarios sostenible a nivel país</v>
      </c>
      <c r="L10" s="61" t="str">
        <f>IF(OR(K10='[5]Tabla Impacto'!$C$11,K10='[5]Tabla Impacto'!$D$11),"Leve",IF(OR(K10='[5]Tabla Impacto'!$C$12,K10='[5]Tabla Impacto'!$D$12),"Menor",IF(OR(K10='[5]Tabla Impacto'!$C$13,K10='[5]Tabla Impacto'!$D$13),"Moderado",IF(OR(K10='[5]Tabla Impacto'!$C$14,K10='[5]Tabla Impacto'!$D$14),"Mayor",IF(OR(K10='[5]Tabla Impacto'!$C$15,K10='[5]Tabla Impacto'!$D$15),"Catastrófico","")))))</f>
        <v>Catastrófico</v>
      </c>
      <c r="M10" s="59">
        <f t="shared" ref="M10:M12" si="2">IF(L10="","",IF(L10="Leve",0.2,IF(L10="Menor",0.4,IF(L10="Moderado",0.6,IF(L10="Mayor",0.8,IF(L10="Catastrófico",1,))))))</f>
        <v>1</v>
      </c>
      <c r="N10" s="62" t="str">
        <f t="shared" ref="N10:N12" si="3">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Extremo</v>
      </c>
      <c r="O10" s="139">
        <v>1</v>
      </c>
      <c r="P10" s="4" t="s">
        <v>377</v>
      </c>
      <c r="Q10" s="25" t="str">
        <f t="shared" ref="Q10:Q13" si="4">IF(OR(R10="Preventivo",R10="Detectivo"),"Probabilidad",IF(R10="Correctivo","Impacto",""))</f>
        <v>Probabilidad</v>
      </c>
      <c r="R10" s="26" t="s">
        <v>5</v>
      </c>
      <c r="S10" s="26" t="s">
        <v>202</v>
      </c>
      <c r="T10" s="27" t="str">
        <f t="shared" ref="T10:T13" si="5">IF(AND(R10="Preventivo",S10="Automático"),"50%",IF(AND(R10="Preventivo",S10="Manual"),"40%",IF(AND(R10="Detectivo",S10="Automático"),"40%",IF(AND(R10="Detectivo",S10="Manual"),"30%",IF(AND(R10="Correctivo",S10="Automático"),"35%",IF(AND(R10="Correctivo",S10="Manual"),"25%",""))))))</f>
        <v>40%</v>
      </c>
      <c r="U10" s="28" t="s">
        <v>203</v>
      </c>
      <c r="V10" s="29" t="s">
        <v>204</v>
      </c>
      <c r="W10" s="30" t="s">
        <v>205</v>
      </c>
      <c r="X10" s="4" t="s">
        <v>378</v>
      </c>
      <c r="Y10" s="31">
        <f t="shared" ref="Y10:Y13" si="6">IFERROR(IF(Q10="Probabilidad",(I10-(+I10*T10)),IF(Q10="Impacto",I10,"")),"")</f>
        <v>0.48</v>
      </c>
      <c r="Z10" s="32" t="str">
        <f t="shared" ref="Z10:Z13" si="7">IFERROR(IF(Y10="","",IF(Y10&lt;=0.2,"Muy Baja",IF(Y10&lt;=0.4,"Baja",IF(Y10&lt;=0.6,"Media",IF(Y10&lt;=0.8,"Alta","Muy Alta"))))),"")</f>
        <v>Media</v>
      </c>
      <c r="AA10" s="27">
        <f t="shared" ref="AA10:AA13" si="8">+Y10</f>
        <v>0.48</v>
      </c>
      <c r="AB10" s="33" t="str">
        <f t="shared" ref="AB10:AB13" si="9">IFERROR(IF(AC10="","",IF(AC10&lt;=0.2,"Leve",IF(AC10&lt;=0.4,"Menor",IF(AC10&lt;=0.6,"Moderado",IF(AC10&lt;=0.8,"Mayor","Catastrófico"))))),"")</f>
        <v>Catastrófico</v>
      </c>
      <c r="AC10" s="27">
        <f t="shared" ref="AC10:AC12" si="10">IFERROR(IF(Q10="Impacto",(M10-(+M10*T10)),IF(Q10="Probabilidad",M10,"")),"")</f>
        <v>1</v>
      </c>
      <c r="AD10" s="34" t="str">
        <f t="shared" ref="AD10:AD13" si="11">IFERROR(IF(OR(AND(Z10="Muy Baja",AB10="Leve"),AND(Z10="Muy Baja",AB10="Menor"),AND(Z10="Baja",AB10="Leve")),"Bajo",IF(OR(AND(Z10="Muy baja",AB10="Moderado"),AND(Z10="Baja",AB10="Menor"),AND(Z10="Baja",AB10="Moderado"),AND(Z10="Media",AB10="Leve"),AND(Z10="Media",AB10="Menor"),AND(Z10="Media",AB10="Moderado"),AND(Z10="Alta",AB10="Leve"),AND(Z10="Alta",AB10="Menor")),"Moderado",IF(OR(AND(Z10="Muy Baja",AB10="Mayor"),AND(Z10="Baja",AB10="Mayor"),AND(Z10="Media",AB10="Mayor"),AND(Z10="Alta",AB10="Moderado"),AND(Z10="Alta",AB10="Mayor"),AND(Z10="Muy Alta",AB10="Leve"),AND(Z10="Muy Alta",AB10="Menor"),AND(Z10="Muy Alta",AB10="Moderado"),AND(Z10="Muy Alta",AB10="Mayor")),"Alto",IF(OR(AND(Z10="Muy Baja",AB10="Catastrófico"),AND(Z10="Baja",AB10="Catastrófico"),AND(Z10="Media",AB10="Catastrófico"),AND(Z10="Alta",AB10="Catastrófico"),AND(Z10="Muy Alta",AB10="Catastrófico")),"Extremo","")))),"")</f>
        <v>Extremo</v>
      </c>
      <c r="AE10" s="26" t="s">
        <v>15</v>
      </c>
      <c r="AF10" s="9"/>
      <c r="AG10" s="9"/>
      <c r="AH10" s="10"/>
      <c r="AI10" s="10"/>
      <c r="AJ10" s="9"/>
      <c r="AK10" s="87"/>
      <c r="AL10" s="220" t="s">
        <v>584</v>
      </c>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row>
    <row r="11" spans="1:69" ht="218.25" customHeight="1" x14ac:dyDescent="0.2">
      <c r="A11" s="433"/>
      <c r="B11" s="11" t="s">
        <v>349</v>
      </c>
      <c r="C11" s="11" t="s">
        <v>81</v>
      </c>
      <c r="D11" s="11" t="s">
        <v>255</v>
      </c>
      <c r="E11" s="63" t="s">
        <v>256</v>
      </c>
      <c r="F11" s="11" t="s">
        <v>339</v>
      </c>
      <c r="G11" s="14">
        <f>52*5</f>
        <v>260</v>
      </c>
      <c r="H11" s="138" t="str">
        <f t="shared" si="0"/>
        <v>Media</v>
      </c>
      <c r="I11" s="126">
        <f t="shared" si="1"/>
        <v>0.6</v>
      </c>
      <c r="J11" s="123" t="s">
        <v>485</v>
      </c>
      <c r="K11" s="124" t="str">
        <f>IF(NOT(ISERROR(MATCH(J11,'[5]Tabla Impacto'!$B$221:$B$223,0))),'[5]Tabla Impacto'!$F$223&amp;"Por favor no seleccionar los criterios de impacto(Afectación Económica o presupuestal y Pérdida Reputacional)",J11)</f>
        <v xml:space="preserve">     El riesgo afecta la imagen de  la entidad con efecto publicitario sostenido a nivel de sector administrativo, nivel departamental o municipal</v>
      </c>
      <c r="L11" s="125" t="str">
        <f>IF(OR(K11='[5]Tabla Impacto'!$C$11,K11='[5]Tabla Impacto'!$D$11),"Leve",IF(OR(K11='[5]Tabla Impacto'!$C$12,K11='[5]Tabla Impacto'!$D$12),"Menor",IF(OR(K11='[5]Tabla Impacto'!$C$13,K11='[5]Tabla Impacto'!$D$13),"Moderado",IF(OR(K11='[5]Tabla Impacto'!$C$14,K11='[5]Tabla Impacto'!$D$14),"Mayor",IF(OR(K11='[5]Tabla Impacto'!$C$15,K11='[5]Tabla Impacto'!$D$15),"Catastrófico","")))))</f>
        <v/>
      </c>
      <c r="M11" s="126" t="str">
        <f t="shared" si="2"/>
        <v/>
      </c>
      <c r="N11" s="122" t="str">
        <f t="shared" si="3"/>
        <v/>
      </c>
      <c r="O11" s="140">
        <v>2</v>
      </c>
      <c r="P11" s="52" t="s">
        <v>379</v>
      </c>
      <c r="Q11" s="141" t="str">
        <f t="shared" si="4"/>
        <v>Probabilidad</v>
      </c>
      <c r="R11" s="128" t="s">
        <v>5</v>
      </c>
      <c r="S11" s="128" t="s">
        <v>202</v>
      </c>
      <c r="T11" s="105" t="str">
        <f t="shared" si="5"/>
        <v>40%</v>
      </c>
      <c r="U11" s="111" t="s">
        <v>203</v>
      </c>
      <c r="V11" s="112" t="s">
        <v>204</v>
      </c>
      <c r="W11" s="113" t="s">
        <v>205</v>
      </c>
      <c r="X11" s="52" t="s">
        <v>380</v>
      </c>
      <c r="Y11" s="74">
        <f t="shared" si="6"/>
        <v>0.36</v>
      </c>
      <c r="Z11" s="106" t="str">
        <f t="shared" si="7"/>
        <v>Baja</v>
      </c>
      <c r="AA11" s="89">
        <f t="shared" si="8"/>
        <v>0.36</v>
      </c>
      <c r="AB11" s="91" t="str">
        <f t="shared" si="9"/>
        <v/>
      </c>
      <c r="AC11" s="89" t="str">
        <f t="shared" si="10"/>
        <v/>
      </c>
      <c r="AD11" s="92" t="str">
        <f t="shared" si="11"/>
        <v/>
      </c>
      <c r="AE11" s="78" t="s">
        <v>15</v>
      </c>
      <c r="AF11" s="8"/>
      <c r="AG11" s="7"/>
      <c r="AH11" s="5"/>
      <c r="AI11" s="5"/>
      <c r="AJ11" s="8"/>
      <c r="AK11" s="87"/>
      <c r="AL11" s="221" t="s">
        <v>585</v>
      </c>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row>
    <row r="12" spans="1:69" ht="128.25" customHeight="1" x14ac:dyDescent="0.2">
      <c r="A12" s="433"/>
      <c r="B12" s="102" t="s">
        <v>349</v>
      </c>
      <c r="C12" s="102" t="s">
        <v>82</v>
      </c>
      <c r="D12" s="217" t="s">
        <v>134</v>
      </c>
      <c r="E12" s="219" t="s">
        <v>257</v>
      </c>
      <c r="F12" s="231" t="s">
        <v>339</v>
      </c>
      <c r="G12" s="103">
        <v>550</v>
      </c>
      <c r="H12" s="138" t="str">
        <f t="shared" si="0"/>
        <v>Alta</v>
      </c>
      <c r="I12" s="104">
        <f t="shared" si="1"/>
        <v>0.8</v>
      </c>
      <c r="J12" s="134" t="s">
        <v>485</v>
      </c>
      <c r="K12" s="124" t="str">
        <f>IF(NOT(ISERROR(MATCH(J12,'[5]Tabla Impacto'!$B$221:$B$223,0))),'[5]Tabla Impacto'!$F$223&amp;"Por favor no seleccionar los criterios de impacto(Afectación Económica o presupuestal y Pérdida Reputacional)",J12)</f>
        <v xml:space="preserve">     El riesgo afecta la imagen de  la entidad con efecto publicitario sostenido a nivel de sector administrativo, nivel departamental o municipal</v>
      </c>
      <c r="L12" s="133" t="str">
        <f>IF(OR(K12='[5]Tabla Impacto'!$C$11,K12='[5]Tabla Impacto'!$D$11),"Leve",IF(OR(K12='[5]Tabla Impacto'!$C$12,K12='[5]Tabla Impacto'!$D$12),"Menor",IF(OR(K12='[5]Tabla Impacto'!$C$13,K12='[5]Tabla Impacto'!$D$13),"Moderado",IF(OR(K12='[5]Tabla Impacto'!$C$14,K12='[5]Tabla Impacto'!$D$14),"Mayor",IF(OR(K12='[5]Tabla Impacto'!$C$15,K12='[5]Tabla Impacto'!$D$15),"Catastrófico","")))))</f>
        <v/>
      </c>
      <c r="M12" s="142" t="str">
        <f t="shared" si="2"/>
        <v/>
      </c>
      <c r="N12" s="143" t="str">
        <f t="shared" si="3"/>
        <v/>
      </c>
      <c r="O12" s="144">
        <v>3</v>
      </c>
      <c r="P12" s="145" t="s">
        <v>381</v>
      </c>
      <c r="Q12" s="146" t="str">
        <f t="shared" si="4"/>
        <v>Probabilidad</v>
      </c>
      <c r="R12" s="147" t="s">
        <v>5</v>
      </c>
      <c r="S12" s="147" t="s">
        <v>202</v>
      </c>
      <c r="T12" s="148" t="str">
        <f t="shared" si="5"/>
        <v>40%</v>
      </c>
      <c r="U12" s="147" t="s">
        <v>203</v>
      </c>
      <c r="V12" s="147" t="s">
        <v>204</v>
      </c>
      <c r="W12" s="147" t="s">
        <v>205</v>
      </c>
      <c r="X12" s="145" t="s">
        <v>382</v>
      </c>
      <c r="Y12" s="149">
        <f t="shared" si="6"/>
        <v>0.48</v>
      </c>
      <c r="Z12" s="150" t="str">
        <f t="shared" si="7"/>
        <v>Media</v>
      </c>
      <c r="AA12" s="148">
        <f t="shared" si="8"/>
        <v>0.48</v>
      </c>
      <c r="AB12" s="150" t="str">
        <f t="shared" si="9"/>
        <v/>
      </c>
      <c r="AC12" s="148" t="str">
        <f t="shared" si="10"/>
        <v/>
      </c>
      <c r="AD12" s="151" t="str">
        <f t="shared" si="11"/>
        <v/>
      </c>
      <c r="AE12" s="147" t="s">
        <v>15</v>
      </c>
      <c r="AF12" s="152"/>
      <c r="AG12" s="153"/>
      <c r="AH12" s="154"/>
      <c r="AI12" s="154"/>
      <c r="AJ12" s="152"/>
      <c r="AK12" s="155"/>
      <c r="AL12" s="222" t="s">
        <v>495</v>
      </c>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row>
    <row r="13" spans="1:69" ht="123.75" customHeight="1" thickBot="1" x14ac:dyDescent="0.25">
      <c r="A13" s="433"/>
      <c r="B13" s="15" t="s">
        <v>335</v>
      </c>
      <c r="C13" s="15" t="s">
        <v>83</v>
      </c>
      <c r="D13" s="15" t="s">
        <v>49</v>
      </c>
      <c r="E13" s="79" t="s">
        <v>383</v>
      </c>
      <c r="F13" s="232" t="s">
        <v>339</v>
      </c>
      <c r="G13" s="109">
        <v>550</v>
      </c>
      <c r="H13" s="110" t="str">
        <f t="shared" si="0"/>
        <v>Alta</v>
      </c>
      <c r="I13" s="57">
        <f t="shared" si="1"/>
        <v>0.8</v>
      </c>
      <c r="J13" s="108" t="s">
        <v>384</v>
      </c>
      <c r="K13" s="57" t="str">
        <f>IF(NOT(ISERROR(MATCH(J13,'[5]Tabla Impacto'!$B$221:$B$223,0))),'[5]Tabla Impacto'!$F$223&amp;"Por favor no seleccionar los criterios de impacto(Afectación Económica o presupuestal y Pérdida Reputacional)",J13)</f>
        <v xml:space="preserve">     El riesgo afecta la imagen de la entidad internamente, de conocimiento general, nivel interno, de junta directiva y accionistas y/o de proveedores</v>
      </c>
      <c r="L13" s="133" t="str">
        <f>IF(OR(K13='[5]Tabla Impacto'!$C$11,K13='[5]Tabla Impacto'!$D$11),"Leve",IF(OR(K13='[5]Tabla Impacto'!$C$12,K13='[5]Tabla Impacto'!$D$12),"Menor",IF(OR(K13='[5]Tabla Impacto'!$C$13,K13='[5]Tabla Impacto'!$D$13),"Moderado",IF(OR(K13='[5]Tabla Impacto'!$C$14,K13='[5]Tabla Impacto'!$D$14),"Mayor",IF(OR(K13='[5]Tabla Impacto'!$C$15,K13='[5]Tabla Impacto'!$D$15),"Catastrófico","")))))</f>
        <v/>
      </c>
      <c r="M13" s="156" t="str">
        <f t="shared" ref="M13" si="12">IF(L13="","",IF(L13="Leve",0.2,IF(L13="Menor",0.4,IF(L13="Moderado",0.6,IF(L13="Mayor",0.8,IF(L13="Catastrófico",1,))))))</f>
        <v/>
      </c>
      <c r="N13" s="218" t="str">
        <f t="shared" ref="N13" si="13">IF(OR(AND(H13="Muy Baja",L13="Leve"),AND(H13="Muy Baja",L13="Menor"),AND(H13="Baja",L13="Leve")),"Bajo",IF(OR(AND(H13="Muy baja",L13="Moderado"),AND(H13="Baja",L13="Menor"),AND(H13="Baja",L13="Moderado"),AND(H13="Media",L13="Leve"),AND(H13="Media",L13="Menor"),AND(H13="Media",L13="Moderado"),AND(H13="Alta",L13="Leve"),AND(H13="Alta",L13="Menor")),"Moderado",IF(OR(AND(H13="Muy Baja",L13="Mayor"),AND(H13="Baja",L13="Mayor"),AND(H13="Media",L13="Mayor"),AND(H13="Alta",L13="Moderado"),AND(H13="Alta",L13="Mayor"),AND(H13="Muy Alta",L13="Leve"),AND(H13="Muy Alta",L13="Menor"),AND(H13="Muy Alta",L13="Moderado"),AND(H13="Muy Alta",L13="Mayor")),"Alto",IF(OR(AND(H13="Muy Baja",L13="Catastrófico"),AND(H13="Baja",L13="Catastrófico"),AND(H13="Media",L13="Catastrófico"),AND(H13="Alta",L13="Catastrófico"),AND(H13="Muy Alta",L13="Catastrófico")),"Extremo",""))))</f>
        <v/>
      </c>
      <c r="O13" s="140">
        <v>4</v>
      </c>
      <c r="P13" s="145" t="s">
        <v>496</v>
      </c>
      <c r="Q13" s="146" t="str">
        <f t="shared" si="4"/>
        <v>Probabilidad</v>
      </c>
      <c r="R13" s="147" t="s">
        <v>5</v>
      </c>
      <c r="S13" s="147" t="s">
        <v>202</v>
      </c>
      <c r="T13" s="148" t="str">
        <f t="shared" si="5"/>
        <v>40%</v>
      </c>
      <c r="U13" s="147" t="s">
        <v>203</v>
      </c>
      <c r="V13" s="147" t="s">
        <v>204</v>
      </c>
      <c r="W13" s="147" t="s">
        <v>205</v>
      </c>
      <c r="X13" s="145" t="s">
        <v>385</v>
      </c>
      <c r="Y13" s="149">
        <f t="shared" si="6"/>
        <v>0.48</v>
      </c>
      <c r="Z13" s="150" t="str">
        <f t="shared" si="7"/>
        <v>Media</v>
      </c>
      <c r="AA13" s="148">
        <f t="shared" si="8"/>
        <v>0.48</v>
      </c>
      <c r="AB13" s="150" t="str">
        <f t="shared" si="9"/>
        <v>Mayor</v>
      </c>
      <c r="AC13" s="148">
        <v>0.8</v>
      </c>
      <c r="AD13" s="151" t="str">
        <f t="shared" si="11"/>
        <v>Alto</v>
      </c>
      <c r="AE13" s="147" t="s">
        <v>15</v>
      </c>
      <c r="AF13" s="152"/>
      <c r="AG13" s="153"/>
      <c r="AH13" s="154"/>
      <c r="AI13" s="154"/>
      <c r="AJ13" s="152"/>
      <c r="AK13" s="155"/>
      <c r="AL13" s="223" t="s">
        <v>497</v>
      </c>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row>
    <row r="14" spans="1:69" ht="202.5" customHeight="1" x14ac:dyDescent="0.2">
      <c r="A14" s="434" t="s">
        <v>290</v>
      </c>
      <c r="B14" s="15" t="s">
        <v>200</v>
      </c>
      <c r="C14" s="15" t="s">
        <v>259</v>
      </c>
      <c r="D14" s="293" t="s">
        <v>447</v>
      </c>
      <c r="E14" s="234" t="s">
        <v>260</v>
      </c>
      <c r="F14" s="233" t="s">
        <v>339</v>
      </c>
      <c r="G14" s="6">
        <v>6000</v>
      </c>
      <c r="H14" s="56" t="str">
        <f t="shared" ref="H14:H21" si="14">IF(G14&lt;=0,"",IF(G14&lt;=2,"Muy Baja",IF(G14&lt;=24,"Baja",IF(G14&lt;=500,"Media",IF(G14&lt;=5000,"Alta","Muy Alta")))))</f>
        <v>Muy Alta</v>
      </c>
      <c r="I14" s="64">
        <f t="shared" ref="I14:I21" si="15">IF(H14="","",IF(H14="Muy Baja",0.2,IF(H14="Baja",0.4,IF(H14="Media",0.6,IF(H14="Alta",0.8,IF(H14="Muy Alta",1,))))))</f>
        <v>1</v>
      </c>
      <c r="J14" s="65" t="s">
        <v>261</v>
      </c>
      <c r="K14" s="64" t="str">
        <f>IF(NOT(ISERROR(MATCH(J14,'[6]Tabla Impacto'!$B$221:$B$223,0))),'[6]Tabla Impacto'!$F$223&amp;"Por favor no seleccionar los criterios de impacto(Afectación Económica o presupuestal y Pérdida Reputacional)",J14)</f>
        <v xml:space="preserve">     Entre 100 y 500 SMLMV </v>
      </c>
      <c r="L14" s="56" t="str">
        <f>IF(OR(K14='[6]Tabla Impacto'!$C$11,K14='[6]Tabla Impacto'!$D$11),"Leve",IF(OR(K14='[6]Tabla Impacto'!$C$12,K14='[6]Tabla Impacto'!$D$12),"Menor",IF(OR(K14='[6]Tabla Impacto'!$C$13,K14='[6]Tabla Impacto'!$D$13),"Moderado",IF(OR(K14='[6]Tabla Impacto'!$C$14,K14='[6]Tabla Impacto'!$D$14),"Mayor",IF(OR(K14='[6]Tabla Impacto'!$C$15,K14='[6]Tabla Impacto'!$D$15),"Catastrófico","")))))</f>
        <v>Mayor</v>
      </c>
      <c r="M14" s="64">
        <f t="shared" ref="M14:M21" si="16">IF(L14="","",IF(L14="Leve",0.2,IF(L14="Menor",0.4,IF(L14="Moderado",0.6,IF(L14="Mayor",0.8,IF(L14="Catastrófico",1,))))))</f>
        <v>0.8</v>
      </c>
      <c r="N14" s="66" t="str">
        <f t="shared" ref="N14:N21" si="17">IF(OR(AND(H14="Muy Baja",L14="Leve"),AND(H14="Muy Baja",L14="Menor"),AND(H14="Baja",L14="Leve")),"Bajo",IF(OR(AND(H14="Muy baja",L14="Moderado"),AND(H14="Baja",L14="Menor"),AND(H14="Baja",L14="Moderado"),AND(H14="Media",L14="Leve"),AND(H14="Media",L14="Menor"),AND(H14="Media",L14="Moderado"),AND(H14="Alta",L14="Leve"),AND(H14="Alta",L14="Menor")),"Moderado",IF(OR(AND(H14="Muy Baja",L14="Mayor"),AND(H14="Baja",L14="Mayor"),AND(H14="Media",L14="Mayor"),AND(H14="Alta",L14="Moderado"),AND(H14="Alta",L14="Mayor"),AND(H14="Muy Alta",L14="Leve"),AND(H14="Muy Alta",L14="Menor"),AND(H14="Muy Alta",L14="Moderado"),AND(H14="Muy Alta",L14="Mayor")),"Alto",IF(OR(AND(H14="Muy Baja",L14="Catastrófico"),AND(H14="Baja",L14="Catastrófico"),AND(H14="Media",L14="Catastrófico"),AND(H14="Alta",L14="Catastrófico"),AND(H14="Muy Alta",L14="Catastrófico")),"Extremo",""))))</f>
        <v>Alto</v>
      </c>
      <c r="O14" s="194">
        <v>5</v>
      </c>
      <c r="P14" s="145" t="s">
        <v>586</v>
      </c>
      <c r="Q14" s="146" t="str">
        <f>IF(OR(R14="Preventivo",R14="Detectivo"),"Probabilidad",IF(R14="Correctivo","Impacto",""))</f>
        <v>Probabilidad</v>
      </c>
      <c r="R14" s="147" t="s">
        <v>5</v>
      </c>
      <c r="S14" s="147" t="s">
        <v>202</v>
      </c>
      <c r="T14" s="148" t="str">
        <f>IF(AND(R14="Preventivo",S14="Automático"),"50%",IF(AND(R14="Preventivo",S14="Manual"),"40%",IF(AND(R14="Detectivo",S14="Automático"),"40%",IF(AND(R14="Detectivo",S14="Manual"),"30%",IF(AND(R14="Correctivo",S14="Automático"),"35%",IF(AND(R14="Correctivo",S14="Manual"),"25%",""))))))</f>
        <v>40%</v>
      </c>
      <c r="U14" s="147" t="s">
        <v>203</v>
      </c>
      <c r="V14" s="147" t="s">
        <v>204</v>
      </c>
      <c r="W14" s="147" t="s">
        <v>205</v>
      </c>
      <c r="X14" s="145" t="s">
        <v>262</v>
      </c>
      <c r="Y14" s="149">
        <f t="shared" ref="Y14:Y21" si="18">IFERROR(IF(Q14="Probabilidad",(I14-(+I14*T14)),IF(Q14="Impacto",I14,"")),"")</f>
        <v>0.6</v>
      </c>
      <c r="Z14" s="150" t="str">
        <f t="shared" ref="Z14:Z21" si="19">IFERROR(IF(Y14="","",IF(Y14&lt;=0.2,"Muy Baja",IF(Y14&lt;=0.4,"Baja",IF(Y14&lt;=0.6,"Media",IF(Y14&lt;=0.8,"Alta","Muy Alta"))))),"")</f>
        <v>Media</v>
      </c>
      <c r="AA14" s="148">
        <f t="shared" ref="AA14:AA21" si="20">+Y14</f>
        <v>0.6</v>
      </c>
      <c r="AB14" s="150" t="str">
        <f t="shared" ref="AB14:AB21" si="21">IFERROR(IF(AC14="","",IF(AC14&lt;=0.2,"Leve",IF(AC14&lt;=0.4,"Menor",IF(AC14&lt;=0.6,"Moderado",IF(AC14&lt;=0.8,"Mayor","Catastrófico"))))),"")</f>
        <v>Mayor</v>
      </c>
      <c r="AC14" s="148">
        <f t="shared" ref="AC14:AC21" si="22">IFERROR(IF(Q14="Impacto",(M14-(+M14*T14)),IF(Q14="Probabilidad",M14,"")),"")</f>
        <v>0.8</v>
      </c>
      <c r="AD14" s="151" t="str">
        <f t="shared" ref="AD14:AD21" si="23">IFERROR(IF(OR(AND(Z14="Muy Baja",AB14="Leve"),AND(Z14="Muy Baja",AB14="Menor"),AND(Z14="Baja",AB14="Leve")),"Bajo",IF(OR(AND(Z14="Muy baja",AB14="Moderado"),AND(Z14="Baja",AB14="Menor"),AND(Z14="Baja",AB14="Moderado"),AND(Z14="Media",AB14="Leve"),AND(Z14="Media",AB14="Menor"),AND(Z14="Media",AB14="Moderado"),AND(Z14="Alta",AB14="Leve"),AND(Z14="Alta",AB14="Menor")),"Moderado",IF(OR(AND(Z14="Muy Baja",AB14="Mayor"),AND(Z14="Baja",AB14="Mayor"),AND(Z14="Media",AB14="Mayor"),AND(Z14="Alta",AB14="Moderado"),AND(Z14="Alta",AB14="Mayor"),AND(Z14="Muy Alta",AB14="Leve"),AND(Z14="Muy Alta",AB14="Menor"),AND(Z14="Muy Alta",AB14="Moderado"),AND(Z14="Muy Alta",AB14="Mayor")),"Alto",IF(OR(AND(Z14="Muy Baja",AB14="Catastrófico"),AND(Z14="Baja",AB14="Catastrófico"),AND(Z14="Media",AB14="Catastrófico"),AND(Z14="Alta",AB14="Catastrófico"),AND(Z14="Muy Alta",AB14="Catastrófico")),"Extremo","")))),"")</f>
        <v>Alto</v>
      </c>
      <c r="AE14" s="147" t="s">
        <v>15</v>
      </c>
      <c r="AF14" s="152"/>
      <c r="AG14" s="152"/>
      <c r="AH14" s="154"/>
      <c r="AI14" s="154"/>
      <c r="AJ14" s="152"/>
      <c r="AK14" s="153"/>
      <c r="AL14" s="224" t="s">
        <v>498</v>
      </c>
      <c r="AM14" s="159"/>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row>
    <row r="15" spans="1:69" ht="175.5" customHeight="1" x14ac:dyDescent="0.2">
      <c r="A15" s="435"/>
      <c r="B15" s="15" t="s">
        <v>208</v>
      </c>
      <c r="C15" s="15" t="s">
        <v>17</v>
      </c>
      <c r="D15" s="293"/>
      <c r="E15" s="234" t="s">
        <v>263</v>
      </c>
      <c r="F15" s="160" t="s">
        <v>339</v>
      </c>
      <c r="G15" s="157">
        <v>5000</v>
      </c>
      <c r="H15" s="239" t="str">
        <f t="shared" si="14"/>
        <v>Alta</v>
      </c>
      <c r="I15" s="240">
        <f t="shared" si="15"/>
        <v>0.8</v>
      </c>
      <c r="J15" s="213" t="s">
        <v>247</v>
      </c>
      <c r="K15" s="240" t="str">
        <f>IF(NOT(ISERROR(MATCH(J15,'[6]Tabla Impacto'!$B$221:$B$223,0))),'[6]Tabla Impacto'!$F$223&amp;"Por favor no seleccionar los criterios de impacto(Afectación Económica o presupuestal y Pérdida Reputacional)",J15)</f>
        <v xml:space="preserve">     El riesgo afecta la imagen de alguna área de la organización</v>
      </c>
      <c r="L15" s="239" t="str">
        <f>IF(OR(K15='[6]Tabla Impacto'!$C$11,K15='[6]Tabla Impacto'!$D$11),"Leve",IF(OR(K15='[6]Tabla Impacto'!$C$12,K15='[6]Tabla Impacto'!$D$12),"Menor",IF(OR(K15='[6]Tabla Impacto'!$C$13,K15='[6]Tabla Impacto'!$D$13),"Moderado",IF(OR(K15='[6]Tabla Impacto'!$C$14,K15='[6]Tabla Impacto'!$D$14),"Mayor",IF(OR(K15='[6]Tabla Impacto'!$C$15,K15='[6]Tabla Impacto'!$D$15),"Catastrófico","")))))</f>
        <v>Leve</v>
      </c>
      <c r="M15" s="241">
        <f t="shared" si="16"/>
        <v>0.2</v>
      </c>
      <c r="N15" s="242" t="str">
        <f t="shared" si="17"/>
        <v>Moderado</v>
      </c>
      <c r="O15" s="24">
        <v>6</v>
      </c>
      <c r="P15" s="145" t="s">
        <v>100</v>
      </c>
      <c r="Q15" s="146" t="str">
        <f>IF(OR(R15="Preventivo",R15="Detectivo"),"Probabilidad",IF(R15="Correctivo","Impacto",""))</f>
        <v>Probabilidad</v>
      </c>
      <c r="R15" s="147" t="s">
        <v>5</v>
      </c>
      <c r="S15" s="147" t="s">
        <v>202</v>
      </c>
      <c r="T15" s="148" t="str">
        <f>IF(AND(R15="Preventivo",S15="Automático"),"50%",IF(AND(R15="Preventivo",S15="Manual"),"40%",IF(AND(R15="Detectivo",S15="Automático"),"40%",IF(AND(R15="Detectivo",S15="Manual"),"30%",IF(AND(R15="Correctivo",S15="Automático"),"35%",IF(AND(R15="Correctivo",S15="Manual"),"25%",""))))))</f>
        <v>40%</v>
      </c>
      <c r="U15" s="147" t="s">
        <v>203</v>
      </c>
      <c r="V15" s="147" t="s">
        <v>204</v>
      </c>
      <c r="W15" s="147" t="s">
        <v>205</v>
      </c>
      <c r="X15" s="163" t="s">
        <v>264</v>
      </c>
      <c r="Y15" s="149">
        <f t="shared" si="18"/>
        <v>0.48</v>
      </c>
      <c r="Z15" s="150" t="str">
        <f t="shared" si="19"/>
        <v>Media</v>
      </c>
      <c r="AA15" s="148">
        <f t="shared" si="20"/>
        <v>0.48</v>
      </c>
      <c r="AB15" s="150" t="str">
        <f t="shared" si="21"/>
        <v>Leve</v>
      </c>
      <c r="AC15" s="148">
        <f t="shared" si="22"/>
        <v>0.2</v>
      </c>
      <c r="AD15" s="151" t="str">
        <f t="shared" si="23"/>
        <v>Moderado</v>
      </c>
      <c r="AE15" s="147" t="s">
        <v>15</v>
      </c>
      <c r="AF15" s="152"/>
      <c r="AG15" s="152"/>
      <c r="AH15" s="154"/>
      <c r="AI15" s="154"/>
      <c r="AJ15" s="152"/>
      <c r="AK15" s="153"/>
      <c r="AL15" s="225" t="s">
        <v>499</v>
      </c>
      <c r="AM15" s="164"/>
      <c r="AN15" s="17"/>
      <c r="AO15" s="17"/>
    </row>
    <row r="16" spans="1:69" ht="132.75" customHeight="1" x14ac:dyDescent="0.2">
      <c r="A16" s="435"/>
      <c r="B16" s="214" t="s">
        <v>200</v>
      </c>
      <c r="C16" s="214" t="s">
        <v>18</v>
      </c>
      <c r="D16" s="215" t="s">
        <v>265</v>
      </c>
      <c r="E16" s="216" t="s">
        <v>266</v>
      </c>
      <c r="F16" s="166" t="s">
        <v>339</v>
      </c>
      <c r="G16" s="167">
        <v>5000</v>
      </c>
      <c r="H16" s="58" t="str">
        <f t="shared" si="14"/>
        <v>Alta</v>
      </c>
      <c r="I16" s="59">
        <f t="shared" si="15"/>
        <v>0.8</v>
      </c>
      <c r="J16" s="134" t="s">
        <v>267</v>
      </c>
      <c r="K16" s="168" t="str">
        <f>IF(NOT(ISERROR(MATCH(J16,'[6]Tabla Impacto'!$B$221:$B$223,0))),'[6]Tabla Impacto'!$F$223&amp;"Por favor no seleccionar los criterios de impacto(Afectación Económica o presupuestal y Pérdida Reputacional)",J16)</f>
        <v xml:space="preserve">     Mayor a 500 SMLMV </v>
      </c>
      <c r="L16" s="58" t="str">
        <f>IF(OR(K16='[6]Tabla Impacto'!$C$11,K16='[6]Tabla Impacto'!$D$11),"Leve",IF(OR(K16='[6]Tabla Impacto'!$C$12,K16='[6]Tabla Impacto'!$D$12),"Menor",IF(OR(K16='[6]Tabla Impacto'!$C$13,K16='[6]Tabla Impacto'!$D$13),"Moderado",IF(OR(K16='[6]Tabla Impacto'!$C$14,K16='[6]Tabla Impacto'!$D$14),"Mayor",IF(OR(K16='[6]Tabla Impacto'!$C$15,K16='[6]Tabla Impacto'!$D$15),"Catastrófico","")))))</f>
        <v>Catastrófico</v>
      </c>
      <c r="M16" s="158">
        <f t="shared" si="16"/>
        <v>1</v>
      </c>
      <c r="N16" s="143" t="str">
        <f t="shared" si="17"/>
        <v>Extremo</v>
      </c>
      <c r="O16" s="155">
        <v>7</v>
      </c>
      <c r="P16" s="145" t="s">
        <v>268</v>
      </c>
      <c r="Q16" s="146" t="str">
        <f t="shared" ref="Q16:Q32" si="24">IF(OR(R16="Preventivo",R16="Detectivo"),"Probabilidad",IF(R16="Correctivo","Impacto",""))</f>
        <v>Probabilidad</v>
      </c>
      <c r="R16" s="147" t="s">
        <v>5</v>
      </c>
      <c r="S16" s="147" t="s">
        <v>202</v>
      </c>
      <c r="T16" s="148" t="str">
        <f>IF(AND(R16="Preventivo",S16="Automático"),"50%",IF(AND(R16="Preventivo",S16="Manual"),"40%",IF(AND(R16="Detectivo",S16="Automático"),"40%",IF(AND(R16="Detectivo",S16="Manual"),"30%",IF(AND(R16="Correctivo",S16="Automático"),"35%",IF(AND(R16="Correctivo",S16="Manual"),"25%",""))))))</f>
        <v>40%</v>
      </c>
      <c r="U16" s="147" t="s">
        <v>203</v>
      </c>
      <c r="V16" s="147" t="s">
        <v>204</v>
      </c>
      <c r="W16" s="147" t="s">
        <v>205</v>
      </c>
      <c r="X16" s="145" t="s">
        <v>269</v>
      </c>
      <c r="Y16" s="149">
        <f t="shared" si="18"/>
        <v>0.48</v>
      </c>
      <c r="Z16" s="150" t="str">
        <f t="shared" si="19"/>
        <v>Media</v>
      </c>
      <c r="AA16" s="148">
        <f t="shared" si="20"/>
        <v>0.48</v>
      </c>
      <c r="AB16" s="150" t="str">
        <f t="shared" si="21"/>
        <v>Catastrófico</v>
      </c>
      <c r="AC16" s="148">
        <f t="shared" si="22"/>
        <v>1</v>
      </c>
      <c r="AD16" s="151" t="str">
        <f t="shared" si="23"/>
        <v>Extremo</v>
      </c>
      <c r="AE16" s="147" t="s">
        <v>11</v>
      </c>
      <c r="AF16" s="152" t="s">
        <v>149</v>
      </c>
      <c r="AG16" s="152" t="s">
        <v>150</v>
      </c>
      <c r="AH16" s="154" t="s">
        <v>138</v>
      </c>
      <c r="AI16" s="154" t="s">
        <v>135</v>
      </c>
      <c r="AJ16" s="152" t="s">
        <v>151</v>
      </c>
      <c r="AK16" s="153" t="s">
        <v>137</v>
      </c>
      <c r="AL16" s="226" t="s">
        <v>500</v>
      </c>
      <c r="AM16" s="169"/>
      <c r="AN16" s="17"/>
      <c r="AO16" s="17"/>
    </row>
    <row r="17" spans="1:41" ht="127.5" x14ac:dyDescent="0.2">
      <c r="A17" s="435"/>
      <c r="B17" s="135" t="s">
        <v>200</v>
      </c>
      <c r="C17" s="135" t="s">
        <v>19</v>
      </c>
      <c r="D17" s="102" t="s">
        <v>270</v>
      </c>
      <c r="E17" s="165" t="s">
        <v>271</v>
      </c>
      <c r="F17" s="166" t="s">
        <v>339</v>
      </c>
      <c r="G17" s="167">
        <v>24</v>
      </c>
      <c r="H17" s="129" t="str">
        <f t="shared" si="14"/>
        <v>Baja</v>
      </c>
      <c r="I17" s="130">
        <f t="shared" si="15"/>
        <v>0.4</v>
      </c>
      <c r="J17" s="134" t="s">
        <v>261</v>
      </c>
      <c r="K17" s="161" t="str">
        <f>IF(NOT(ISERROR(MATCH(J17,'[6]Tabla Impacto'!$B$221:$B$223,0))),'[6]Tabla Impacto'!$F$223&amp;"Por favor no seleccionar los criterios de impacto(Afectación Económica o presupuestal y Pérdida Reputacional)",J17)</f>
        <v xml:space="preserve">     Entre 100 y 500 SMLMV </v>
      </c>
      <c r="L17" s="138" t="str">
        <f>IF(OR(K17='[6]Tabla Impacto'!$C$11,K17='[6]Tabla Impacto'!$D$11),"Leve",IF(OR(K17='[6]Tabla Impacto'!$C$12,K17='[6]Tabla Impacto'!$D$12),"Menor",IF(OR(K17='[6]Tabla Impacto'!$C$13,K17='[6]Tabla Impacto'!$D$13),"Moderado",IF(OR(K17='[6]Tabla Impacto'!$C$14,K17='[6]Tabla Impacto'!$D$14),"Mayor",IF(OR(K17='[6]Tabla Impacto'!$C$15,K17='[6]Tabla Impacto'!$D$15),"Catastrófico","")))))</f>
        <v>Mayor</v>
      </c>
      <c r="M17" s="162">
        <f t="shared" si="16"/>
        <v>0.8</v>
      </c>
      <c r="N17" s="143" t="str">
        <f t="shared" si="17"/>
        <v>Alto</v>
      </c>
      <c r="O17" s="155">
        <v>8</v>
      </c>
      <c r="P17" s="145" t="s">
        <v>101</v>
      </c>
      <c r="Q17" s="146" t="str">
        <f t="shared" si="24"/>
        <v/>
      </c>
      <c r="R17" s="147" t="s">
        <v>587</v>
      </c>
      <c r="S17" s="147" t="s">
        <v>202</v>
      </c>
      <c r="T17" s="148" t="str">
        <f t="shared" ref="T17:T19" si="25">IF(AND(R17="Preventivo",S17="Automático"),"50%",IF(AND(R17="Preventivo",S17="Manual"),"40%",IF(AND(R17="Detectivo",S17="Automático"),"40%",IF(AND(R17="Detectivo",S17="Manual"),"30%",IF(AND(R17="Correctivo",S17="Automático"),"35%",IF(AND(R17="Correctivo",S17="Manual"),"25%",""))))))</f>
        <v/>
      </c>
      <c r="U17" s="147" t="s">
        <v>203</v>
      </c>
      <c r="V17" s="147" t="s">
        <v>204</v>
      </c>
      <c r="W17" s="147" t="s">
        <v>205</v>
      </c>
      <c r="X17" s="145" t="s">
        <v>501</v>
      </c>
      <c r="Y17" s="149" t="str">
        <f t="shared" si="18"/>
        <v/>
      </c>
      <c r="Z17" s="150" t="str">
        <f t="shared" si="19"/>
        <v/>
      </c>
      <c r="AA17" s="148" t="str">
        <f t="shared" si="20"/>
        <v/>
      </c>
      <c r="AB17" s="150" t="str">
        <f t="shared" si="21"/>
        <v/>
      </c>
      <c r="AC17" s="148" t="str">
        <f t="shared" si="22"/>
        <v/>
      </c>
      <c r="AD17" s="151" t="str">
        <f t="shared" si="23"/>
        <v/>
      </c>
      <c r="AE17" s="147" t="s">
        <v>11</v>
      </c>
      <c r="AF17" s="152" t="s">
        <v>152</v>
      </c>
      <c r="AG17" s="152" t="s">
        <v>153</v>
      </c>
      <c r="AH17" s="154" t="s">
        <v>138</v>
      </c>
      <c r="AI17" s="154" t="s">
        <v>135</v>
      </c>
      <c r="AJ17" s="152" t="s">
        <v>154</v>
      </c>
      <c r="AK17" s="153" t="s">
        <v>137</v>
      </c>
      <c r="AL17" s="227" t="s">
        <v>502</v>
      </c>
      <c r="AM17" s="159"/>
      <c r="AN17" s="17"/>
      <c r="AO17" s="17"/>
    </row>
    <row r="18" spans="1:41" ht="165.75" x14ac:dyDescent="0.2">
      <c r="A18" s="435"/>
      <c r="B18" s="102" t="s">
        <v>200</v>
      </c>
      <c r="C18" s="170" t="s">
        <v>272</v>
      </c>
      <c r="D18" s="8" t="s">
        <v>448</v>
      </c>
      <c r="E18" s="171" t="s">
        <v>273</v>
      </c>
      <c r="F18" s="170" t="s">
        <v>339</v>
      </c>
      <c r="G18" s="172">
        <f>10*365</f>
        <v>3650</v>
      </c>
      <c r="H18" s="129" t="str">
        <f t="shared" si="14"/>
        <v>Alta</v>
      </c>
      <c r="I18" s="130">
        <f t="shared" si="15"/>
        <v>0.8</v>
      </c>
      <c r="J18" s="108" t="s">
        <v>267</v>
      </c>
      <c r="K18" s="161" t="str">
        <f>IF(NOT(ISERROR(MATCH(J18,'[6]Tabla Impacto'!$B$221:$B$223,0))),'[6]Tabla Impacto'!$F$223&amp;"Por favor no seleccionar los criterios de impacto(Afectación Económica o presupuestal y Pérdida Reputacional)",J18)</f>
        <v xml:space="preserve">     Mayor a 500 SMLMV </v>
      </c>
      <c r="L18" s="138" t="str">
        <f>IF(OR(K18='[6]Tabla Impacto'!$C$11,K18='[6]Tabla Impacto'!$D$11),"Leve",IF(OR(K18='[6]Tabla Impacto'!$C$12,K18='[6]Tabla Impacto'!$D$12),"Menor",IF(OR(K18='[6]Tabla Impacto'!$C$13,K18='[6]Tabla Impacto'!$D$13),"Moderado",IF(OR(K18='[6]Tabla Impacto'!$C$14,K18='[6]Tabla Impacto'!$D$14),"Mayor",IF(OR(K18='[6]Tabla Impacto'!$C$15,K18='[6]Tabla Impacto'!$D$15),"Catastrófico","")))))</f>
        <v>Catastrófico</v>
      </c>
      <c r="M18" s="162">
        <f t="shared" si="16"/>
        <v>1</v>
      </c>
      <c r="N18" s="143" t="str">
        <f t="shared" si="17"/>
        <v>Extremo</v>
      </c>
      <c r="O18" s="155">
        <v>9</v>
      </c>
      <c r="P18" s="173" t="s">
        <v>115</v>
      </c>
      <c r="Q18" s="146" t="str">
        <f t="shared" si="24"/>
        <v>Probabilidad</v>
      </c>
      <c r="R18" s="147" t="s">
        <v>5</v>
      </c>
      <c r="S18" s="147" t="s">
        <v>202</v>
      </c>
      <c r="T18" s="148" t="str">
        <f t="shared" si="25"/>
        <v>40%</v>
      </c>
      <c r="U18" s="147" t="s">
        <v>203</v>
      </c>
      <c r="V18" s="147" t="s">
        <v>204</v>
      </c>
      <c r="W18" s="147" t="s">
        <v>205</v>
      </c>
      <c r="X18" s="145" t="s">
        <v>274</v>
      </c>
      <c r="Y18" s="149">
        <f t="shared" si="18"/>
        <v>0.48</v>
      </c>
      <c r="Z18" s="150" t="str">
        <f t="shared" si="19"/>
        <v>Media</v>
      </c>
      <c r="AA18" s="148">
        <f t="shared" si="20"/>
        <v>0.48</v>
      </c>
      <c r="AB18" s="150" t="str">
        <f t="shared" si="21"/>
        <v>Catastrófico</v>
      </c>
      <c r="AC18" s="148">
        <f t="shared" si="22"/>
        <v>1</v>
      </c>
      <c r="AD18" s="151" t="str">
        <f t="shared" si="23"/>
        <v>Extremo</v>
      </c>
      <c r="AE18" s="147" t="s">
        <v>15</v>
      </c>
      <c r="AF18" s="152"/>
      <c r="AG18" s="152"/>
      <c r="AH18" s="154"/>
      <c r="AI18" s="154"/>
      <c r="AJ18" s="152"/>
      <c r="AK18" s="153"/>
      <c r="AL18" s="226" t="s">
        <v>503</v>
      </c>
      <c r="AM18" s="169"/>
      <c r="AN18" s="17"/>
      <c r="AO18" s="17"/>
    </row>
    <row r="19" spans="1:41" ht="114.75" x14ac:dyDescent="0.2">
      <c r="A19" s="435"/>
      <c r="B19" s="102" t="s">
        <v>200</v>
      </c>
      <c r="C19" s="170" t="s">
        <v>272</v>
      </c>
      <c r="D19" s="8" t="s">
        <v>504</v>
      </c>
      <c r="E19" s="171" t="s">
        <v>275</v>
      </c>
      <c r="F19" s="170" t="s">
        <v>339</v>
      </c>
      <c r="G19" s="172">
        <f>10*365</f>
        <v>3650</v>
      </c>
      <c r="H19" s="129" t="str">
        <f t="shared" si="14"/>
        <v>Alta</v>
      </c>
      <c r="I19" s="130">
        <f t="shared" si="15"/>
        <v>0.8</v>
      </c>
      <c r="J19" s="108" t="s">
        <v>267</v>
      </c>
      <c r="K19" s="161" t="str">
        <f>IF(NOT(ISERROR(MATCH(J19,'[6]Tabla Impacto'!$B$221:$B$223,0))),'[6]Tabla Impacto'!$F$223&amp;"Por favor no seleccionar los criterios de impacto(Afectación Económica o presupuestal y Pérdida Reputacional)",J19)</f>
        <v xml:space="preserve">     Mayor a 500 SMLMV </v>
      </c>
      <c r="L19" s="138" t="str">
        <f>IF(OR(K19='[6]Tabla Impacto'!$C$11,K19='[6]Tabla Impacto'!$D$11),"Leve",IF(OR(K19='[6]Tabla Impacto'!$C$12,K19='[6]Tabla Impacto'!$D$12),"Menor",IF(OR(K19='[6]Tabla Impacto'!$C$13,K19='[6]Tabla Impacto'!$D$13),"Moderado",IF(OR(K19='[6]Tabla Impacto'!$C$14,K19='[6]Tabla Impacto'!$D$14),"Mayor",IF(OR(K19='[6]Tabla Impacto'!$C$15,K19='[6]Tabla Impacto'!$D$15),"Catastrófico","")))))</f>
        <v>Catastrófico</v>
      </c>
      <c r="M19" s="162">
        <f t="shared" si="16"/>
        <v>1</v>
      </c>
      <c r="N19" s="143" t="str">
        <f t="shared" si="17"/>
        <v>Extremo</v>
      </c>
      <c r="O19" s="155">
        <v>10</v>
      </c>
      <c r="P19" s="173" t="s">
        <v>588</v>
      </c>
      <c r="Q19" s="146" t="str">
        <f t="shared" si="24"/>
        <v>Probabilidad</v>
      </c>
      <c r="R19" s="147" t="s">
        <v>5</v>
      </c>
      <c r="S19" s="147" t="s">
        <v>202</v>
      </c>
      <c r="T19" s="148" t="str">
        <f t="shared" si="25"/>
        <v>40%</v>
      </c>
      <c r="U19" s="147" t="s">
        <v>203</v>
      </c>
      <c r="V19" s="147" t="s">
        <v>204</v>
      </c>
      <c r="W19" s="147" t="s">
        <v>205</v>
      </c>
      <c r="X19" s="145" t="s">
        <v>276</v>
      </c>
      <c r="Y19" s="149">
        <f t="shared" si="18"/>
        <v>0.48</v>
      </c>
      <c r="Z19" s="150" t="str">
        <f t="shared" si="19"/>
        <v>Media</v>
      </c>
      <c r="AA19" s="148">
        <f t="shared" si="20"/>
        <v>0.48</v>
      </c>
      <c r="AB19" s="150" t="str">
        <f t="shared" si="21"/>
        <v>Catastrófico</v>
      </c>
      <c r="AC19" s="148">
        <f t="shared" si="22"/>
        <v>1</v>
      </c>
      <c r="AD19" s="151" t="str">
        <f t="shared" si="23"/>
        <v>Extremo</v>
      </c>
      <c r="AE19" s="147" t="s">
        <v>15</v>
      </c>
      <c r="AF19" s="152"/>
      <c r="AG19" s="153"/>
      <c r="AH19" s="154"/>
      <c r="AI19" s="154"/>
      <c r="AJ19" s="152"/>
      <c r="AK19" s="153"/>
      <c r="AL19" s="228" t="s">
        <v>505</v>
      </c>
      <c r="AM19" s="174"/>
      <c r="AN19" s="17"/>
      <c r="AO19" s="17"/>
    </row>
    <row r="20" spans="1:41" ht="178.5" x14ac:dyDescent="0.2">
      <c r="A20" s="435"/>
      <c r="B20" s="152" t="s">
        <v>200</v>
      </c>
      <c r="C20" s="152" t="s">
        <v>277</v>
      </c>
      <c r="D20" s="152" t="s">
        <v>506</v>
      </c>
      <c r="E20" s="175" t="s">
        <v>278</v>
      </c>
      <c r="F20" s="170" t="s">
        <v>339</v>
      </c>
      <c r="G20" s="172">
        <f>10*365</f>
        <v>3650</v>
      </c>
      <c r="H20" s="129" t="str">
        <f t="shared" si="14"/>
        <v>Alta</v>
      </c>
      <c r="I20" s="130">
        <f t="shared" si="15"/>
        <v>0.8</v>
      </c>
      <c r="J20" s="108" t="s">
        <v>267</v>
      </c>
      <c r="K20" s="130" t="str">
        <f>IF(NOT(ISERROR(MATCH(J20,'[6]Tabla Impacto'!$B$221:$B$223,0))),'[6]Tabla Impacto'!$F$223&amp;"Por favor no seleccionar los criterios de impacto(Afectación Económica o presupuestal y Pérdida Reputacional)",J20)</f>
        <v xml:space="preserve">     Mayor a 500 SMLMV </v>
      </c>
      <c r="L20" s="129" t="str">
        <f>IF(OR(K20='[6]Tabla Impacto'!$C$11,K20='[6]Tabla Impacto'!$D$11),"Leve",IF(OR(K20='[6]Tabla Impacto'!$C$12,K20='[6]Tabla Impacto'!$D$12),"Menor",IF(OR(K20='[6]Tabla Impacto'!$C$13,K20='[6]Tabla Impacto'!$D$13),"Moderado",IF(OR(K20='[6]Tabla Impacto'!$C$14,K20='[6]Tabla Impacto'!$D$14),"Mayor",IF(OR(K20='[6]Tabla Impacto'!$C$15,K20='[6]Tabla Impacto'!$D$15),"Catastrófico","")))))</f>
        <v>Catastrófico</v>
      </c>
      <c r="M20" s="176">
        <f t="shared" si="16"/>
        <v>1</v>
      </c>
      <c r="N20" s="143" t="str">
        <f t="shared" si="17"/>
        <v>Extremo</v>
      </c>
      <c r="O20" s="155">
        <v>11</v>
      </c>
      <c r="P20" s="145" t="s">
        <v>507</v>
      </c>
      <c r="Q20" s="146" t="str">
        <f t="shared" si="24"/>
        <v>Probabilidad</v>
      </c>
      <c r="R20" s="147" t="s">
        <v>5</v>
      </c>
      <c r="S20" s="147" t="s">
        <v>202</v>
      </c>
      <c r="T20" s="148" t="str">
        <f>IF(AND(R20="Preventivo",S20="Automático"),"50%",IF(AND(R20="Preventivo",S20="Manual"),"40%",IF(AND(R20="Detectivo",S20="Automático"),"40%",IF(AND(R20="Detectivo",S20="Manual"),"30%",IF(AND(R20="Correctivo",S20="Automático"),"35%",IF(AND(R20="Correctivo",S20="Manual"),"25%",""))))))</f>
        <v>40%</v>
      </c>
      <c r="U20" s="147" t="s">
        <v>203</v>
      </c>
      <c r="V20" s="147" t="s">
        <v>204</v>
      </c>
      <c r="W20" s="147" t="s">
        <v>205</v>
      </c>
      <c r="X20" s="145" t="s">
        <v>279</v>
      </c>
      <c r="Y20" s="149">
        <f t="shared" si="18"/>
        <v>0.48</v>
      </c>
      <c r="Z20" s="150" t="str">
        <f t="shared" si="19"/>
        <v>Media</v>
      </c>
      <c r="AA20" s="148">
        <f t="shared" si="20"/>
        <v>0.48</v>
      </c>
      <c r="AB20" s="150" t="str">
        <f t="shared" si="21"/>
        <v>Catastrófico</v>
      </c>
      <c r="AC20" s="148">
        <f t="shared" si="22"/>
        <v>1</v>
      </c>
      <c r="AD20" s="151" t="str">
        <f t="shared" si="23"/>
        <v>Extremo</v>
      </c>
      <c r="AE20" s="147" t="s">
        <v>15</v>
      </c>
      <c r="AF20" s="152"/>
      <c r="AG20" s="153"/>
      <c r="AH20" s="154"/>
      <c r="AI20" s="154"/>
      <c r="AJ20" s="152"/>
      <c r="AK20" s="153"/>
      <c r="AL20" s="228" t="s">
        <v>589</v>
      </c>
      <c r="AM20" s="174"/>
      <c r="AN20" s="17"/>
      <c r="AO20" s="17"/>
    </row>
    <row r="21" spans="1:41" ht="181.5" customHeight="1" x14ac:dyDescent="0.2">
      <c r="A21" s="435"/>
      <c r="B21" s="437" t="s">
        <v>9</v>
      </c>
      <c r="C21" s="437" t="s">
        <v>508</v>
      </c>
      <c r="D21" s="418" t="s">
        <v>255</v>
      </c>
      <c r="E21" s="438" t="s">
        <v>37</v>
      </c>
      <c r="F21" s="429" t="s">
        <v>315</v>
      </c>
      <c r="G21" s="430">
        <f>365*4</f>
        <v>1460</v>
      </c>
      <c r="H21" s="426" t="str">
        <f t="shared" si="14"/>
        <v>Alta</v>
      </c>
      <c r="I21" s="431">
        <f t="shared" si="15"/>
        <v>0.8</v>
      </c>
      <c r="J21" s="415" t="s">
        <v>217</v>
      </c>
      <c r="K21" s="431" t="str">
        <f>IF(NOT(ISERROR(MATCH(J21,'[6]Tabla Impacto'!$B$221:$B$223,0))),'[6]Tabla Impacto'!$F$223&amp;"Por favor no seleccionar los criterios de impacto(Afectación Económica o presupuestal y Pérdida Reputacional)",J21)</f>
        <v xml:space="preserve">     Entre 10 y 50 SMLMV </v>
      </c>
      <c r="L21" s="426" t="str">
        <f>IF(OR(K21='[6]Tabla Impacto'!$C$11,K21='[6]Tabla Impacto'!$D$11),"Leve",IF(OR(K21='[6]Tabla Impacto'!$C$12,K21='[6]Tabla Impacto'!$D$12),"Menor",IF(OR(K21='[6]Tabla Impacto'!$C$13,K21='[6]Tabla Impacto'!$D$13),"Moderado",IF(OR(K21='[6]Tabla Impacto'!$C$14,K21='[6]Tabla Impacto'!$D$14),"Mayor",IF(OR(K21='[6]Tabla Impacto'!$C$15,K21='[6]Tabla Impacto'!$D$15),"Catastrófico","")))))</f>
        <v>Menor</v>
      </c>
      <c r="M21" s="427">
        <f t="shared" si="16"/>
        <v>0.4</v>
      </c>
      <c r="N21" s="386" t="str">
        <f t="shared" si="17"/>
        <v>Moderado</v>
      </c>
      <c r="O21" s="155">
        <v>12</v>
      </c>
      <c r="P21" s="145" t="s">
        <v>509</v>
      </c>
      <c r="Q21" s="146" t="str">
        <f t="shared" si="24"/>
        <v>Probabilidad</v>
      </c>
      <c r="R21" s="147" t="s">
        <v>5</v>
      </c>
      <c r="S21" s="147" t="s">
        <v>202</v>
      </c>
      <c r="T21" s="148" t="str">
        <f>IF(AND(R21="Preventivo",S21="Automático"),"50%",IF(AND(R21="Preventivo",S21="Manual"),"40%",IF(AND(R21="Detectivo",S21="Automático"),"40%",IF(AND(R21="Detectivo",S21="Manual"),"30%",IF(AND(R21="Correctivo",S21="Automático"),"35%",IF(AND(R21="Correctivo",S21="Manual"),"25%",""))))))</f>
        <v>40%</v>
      </c>
      <c r="U21" s="147" t="s">
        <v>203</v>
      </c>
      <c r="V21" s="147" t="s">
        <v>204</v>
      </c>
      <c r="W21" s="147" t="s">
        <v>205</v>
      </c>
      <c r="X21" s="177" t="s">
        <v>280</v>
      </c>
      <c r="Y21" s="149">
        <f t="shared" si="18"/>
        <v>0.48</v>
      </c>
      <c r="Z21" s="150" t="str">
        <f t="shared" si="19"/>
        <v>Media</v>
      </c>
      <c r="AA21" s="148">
        <f t="shared" si="20"/>
        <v>0.48</v>
      </c>
      <c r="AB21" s="150" t="str">
        <f t="shared" si="21"/>
        <v>Menor</v>
      </c>
      <c r="AC21" s="148">
        <f t="shared" si="22"/>
        <v>0.4</v>
      </c>
      <c r="AD21" s="151" t="str">
        <f t="shared" si="23"/>
        <v>Moderado</v>
      </c>
      <c r="AE21" s="380" t="s">
        <v>11</v>
      </c>
      <c r="AF21" s="381" t="s">
        <v>510</v>
      </c>
      <c r="AG21" s="381" t="s">
        <v>155</v>
      </c>
      <c r="AH21" s="382" t="s">
        <v>138</v>
      </c>
      <c r="AI21" s="382" t="s">
        <v>135</v>
      </c>
      <c r="AJ21" s="381" t="s">
        <v>511</v>
      </c>
      <c r="AK21" s="377" t="s">
        <v>137</v>
      </c>
      <c r="AL21" s="225" t="s">
        <v>512</v>
      </c>
      <c r="AM21" s="164"/>
      <c r="AN21" s="17"/>
      <c r="AO21" s="17"/>
    </row>
    <row r="22" spans="1:41" ht="100.5" customHeight="1" x14ac:dyDescent="0.2">
      <c r="A22" s="435"/>
      <c r="B22" s="423"/>
      <c r="C22" s="423"/>
      <c r="D22" s="418"/>
      <c r="E22" s="439"/>
      <c r="F22" s="429"/>
      <c r="G22" s="430"/>
      <c r="H22" s="416"/>
      <c r="I22" s="305"/>
      <c r="J22" s="415"/>
      <c r="K22" s="305"/>
      <c r="L22" s="416"/>
      <c r="M22" s="428"/>
      <c r="N22" s="386"/>
      <c r="O22" s="155">
        <v>13</v>
      </c>
      <c r="P22" s="235" t="s">
        <v>513</v>
      </c>
      <c r="Q22" s="146" t="str">
        <f t="shared" si="24"/>
        <v>Probabilidad</v>
      </c>
      <c r="R22" s="147" t="s">
        <v>5</v>
      </c>
      <c r="S22" s="147" t="s">
        <v>202</v>
      </c>
      <c r="T22" s="148" t="str">
        <f t="shared" ref="T22" si="26">IF(AND(R22="Preventivo",S22="Automático"),"50%",IF(AND(R22="Preventivo",S22="Manual"),"40%",IF(AND(R22="Detectivo",S22="Automático"),"40%",IF(AND(R22="Detectivo",S22="Manual"),"30%",IF(AND(R22="Correctivo",S22="Automático"),"35%",IF(AND(R22="Correctivo",S22="Manual"),"25%",""))))))</f>
        <v>40%</v>
      </c>
      <c r="U22" s="147" t="s">
        <v>203</v>
      </c>
      <c r="V22" s="147" t="s">
        <v>204</v>
      </c>
      <c r="W22" s="147" t="s">
        <v>205</v>
      </c>
      <c r="X22" s="177" t="s">
        <v>449</v>
      </c>
      <c r="Y22" s="149">
        <f>IFERROR(IF(AND(Q21="Probabilidad",Q22="Probabilidad"),(AA21-(+AA21*T22)),IF(Q22="Probabilidad",(I21-(+I21*T22)),IF(Q22="Impacto",AA21,""))),"")</f>
        <v>0.28799999999999998</v>
      </c>
      <c r="Z22" s="150" t="str">
        <f t="shared" ref="Z22" si="27">IFERROR(IF(Y22="","",IF(Y22&lt;=0.2,"Muy Baja",IF(Y22&lt;=0.4,"Baja",IF(Y22&lt;=0.6,"Media",IF(Y22&lt;=0.8,"Alta","Muy Alta"))))),"")</f>
        <v>Baja</v>
      </c>
      <c r="AA22" s="148">
        <f t="shared" ref="AA22" si="28">+Y22</f>
        <v>0.28799999999999998</v>
      </c>
      <c r="AB22" s="150" t="str">
        <f t="shared" ref="AB22" si="29">IFERROR(IF(AC22="","",IF(AC22&lt;=0.2,"Leve",IF(AC22&lt;=0.4,"Menor",IF(AC22&lt;=0.6,"Moderado",IF(AC22&lt;=0.8,"Mayor","Catastrófico"))))),"")</f>
        <v>Menor</v>
      </c>
      <c r="AC22" s="148">
        <f>IFERROR(IF(AND(Q21="Impacto",Q22="Impacto"),(AC21-(+AC21*T22)),IF(Q22="Impacto",($M$16-(+$M$16*T22)),IF(Q22="Probabilidad",AC21,""))),"")</f>
        <v>0.4</v>
      </c>
      <c r="AD22" s="151" t="str">
        <f t="shared" ref="AD22" si="30">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Moderado</v>
      </c>
      <c r="AE22" s="380"/>
      <c r="AF22" s="381"/>
      <c r="AG22" s="381"/>
      <c r="AH22" s="382"/>
      <c r="AI22" s="382"/>
      <c r="AJ22" s="381"/>
      <c r="AK22" s="377"/>
      <c r="AL22" s="225" t="s">
        <v>514</v>
      </c>
      <c r="AM22" s="164"/>
      <c r="AN22" s="17"/>
      <c r="AO22" s="17"/>
    </row>
    <row r="23" spans="1:41" ht="99" customHeight="1" x14ac:dyDescent="0.2">
      <c r="A23" s="435"/>
      <c r="B23" s="135" t="s">
        <v>9</v>
      </c>
      <c r="C23" s="135" t="s">
        <v>281</v>
      </c>
      <c r="D23" s="102" t="s">
        <v>255</v>
      </c>
      <c r="E23" s="165" t="s">
        <v>38</v>
      </c>
      <c r="F23" s="166" t="s">
        <v>339</v>
      </c>
      <c r="G23" s="167">
        <v>2</v>
      </c>
      <c r="H23" s="133" t="str">
        <f>IF(G23&lt;=0,"",IF(G23&lt;=2,"Muy Baja",IF(G23&lt;=24,"Baja",IF(G23&lt;=500,"Media",IF(G23&lt;=5000,"Alta","Muy Alta")))))</f>
        <v>Muy Baja</v>
      </c>
      <c r="I23" s="124">
        <f>IF(H23="","",IF(H23="Muy Baja",0.2,IF(H23="Baja",0.4,IF(H23="Media",0.6,IF(H23="Alta",0.8,IF(H23="Muy Alta",1,))))))</f>
        <v>0.2</v>
      </c>
      <c r="J23" s="134" t="s">
        <v>267</v>
      </c>
      <c r="K23" s="124" t="str">
        <f>IF(NOT(ISERROR(MATCH(J23,'[6]Tabla Impacto'!$B$221:$B$223,0))),'[6]Tabla Impacto'!$F$223&amp;"Por favor no seleccionar los criterios de impacto(Afectación Económica o presupuestal y Pérdida Reputacional)",J23)</f>
        <v xml:space="preserve">     Mayor a 500 SMLMV </v>
      </c>
      <c r="L23" s="133" t="str">
        <f>IF(OR(K23='[6]Tabla Impacto'!$C$11,K23='[6]Tabla Impacto'!$D$11),"Leve",IF(OR(K23='[6]Tabla Impacto'!$C$12,K23='[6]Tabla Impacto'!$D$12),"Menor",IF(OR(K23='[6]Tabla Impacto'!$C$13,K23='[6]Tabla Impacto'!$D$13),"Moderado",IF(OR(K23='[6]Tabla Impacto'!$C$14,K23='[6]Tabla Impacto'!$D$14),"Mayor",IF(OR(K23='[6]Tabla Impacto'!$C$15,K23='[6]Tabla Impacto'!$D$15),"Catastrófico","")))))</f>
        <v>Catastrófico</v>
      </c>
      <c r="M23" s="142">
        <f>IF(L23="","",IF(L23="Leve",0.2,IF(L23="Menor",0.4,IF(L23="Moderado",0.6,IF(L23="Mayor",0.8,IF(L23="Catastrófico",1,))))))</f>
        <v>1</v>
      </c>
      <c r="N23" s="143" t="str">
        <f>IF(OR(AND(H23="Muy Baja",L23="Leve"),AND(H23="Muy Baja",L23="Menor"),AND(H23="Baja",L23="Leve")),"Bajo",IF(OR(AND(H23="Muy baja",L23="Moderado"),AND(H23="Baja",L23="Menor"),AND(H23="Baja",L23="Moderado"),AND(H23="Media",L23="Leve"),AND(H23="Media",L23="Menor"),AND(H23="Media",L23="Moderado"),AND(H23="Alta",L23="Leve"),AND(H23="Alta",L23="Menor")),"Moderado",IF(OR(AND(H23="Muy Baja",L23="Mayor"),AND(H23="Baja",L23="Mayor"),AND(H23="Media",L23="Mayor"),AND(H23="Alta",L23="Moderado"),AND(H23="Alta",L23="Mayor"),AND(H23="Muy Alta",L23="Leve"),AND(H23="Muy Alta",L23="Menor"),AND(H23="Muy Alta",L23="Moderado"),AND(H23="Muy Alta",L23="Mayor")),"Alto",IF(OR(AND(H23="Muy Baja",L23="Catastrófico"),AND(H23="Baja",L23="Catastrófico"),AND(H23="Media",L23="Catastrófico"),AND(H23="Alta",L23="Catastrófico"),AND(H23="Muy Alta",L23="Catastrófico")),"Extremo",""))))</f>
        <v>Extremo</v>
      </c>
      <c r="O23" s="155">
        <v>14</v>
      </c>
      <c r="P23" s="145" t="s">
        <v>282</v>
      </c>
      <c r="Q23" s="146" t="str">
        <f t="shared" si="24"/>
        <v>Probabilidad</v>
      </c>
      <c r="R23" s="147" t="s">
        <v>5</v>
      </c>
      <c r="S23" s="147" t="s">
        <v>202</v>
      </c>
      <c r="T23" s="148" t="str">
        <f>IF(AND(R23="Preventivo",S23="Automático"),"50%",IF(AND(R23="Preventivo",S23="Manual"),"40%",IF(AND(R23="Detectivo",S23="Automático"),"40%",IF(AND(R23="Detectivo",S23="Manual"),"30%",IF(AND(R23="Correctivo",S23="Automático"),"35%",IF(AND(R23="Correctivo",S23="Manual"),"25%",""))))))</f>
        <v>40%</v>
      </c>
      <c r="U23" s="147" t="s">
        <v>515</v>
      </c>
      <c r="V23" s="147" t="s">
        <v>204</v>
      </c>
      <c r="W23" s="147" t="s">
        <v>205</v>
      </c>
      <c r="X23" s="145" t="s">
        <v>283</v>
      </c>
      <c r="Y23" s="149">
        <f t="shared" ref="Y23:Y28" si="31">IFERROR(IF(Q23="Probabilidad",(I23-(+I23*T23)),IF(Q23="Impacto",I23,"")),"")</f>
        <v>0.12</v>
      </c>
      <c r="Z23" s="150" t="str">
        <f t="shared" ref="Z23:Z28" si="32">IFERROR(IF(Y23="","",IF(Y23&lt;=0.2,"Muy Baja",IF(Y23&lt;=0.4,"Baja",IF(Y23&lt;=0.6,"Media",IF(Y23&lt;=0.8,"Alta","Muy Alta"))))),"")</f>
        <v>Muy Baja</v>
      </c>
      <c r="AA23" s="148">
        <f t="shared" ref="AA23:AA28" si="33">+Y23</f>
        <v>0.12</v>
      </c>
      <c r="AB23" s="150" t="str">
        <f t="shared" ref="AB23:AB28" si="34">IFERROR(IF(AC23="","",IF(AC23&lt;=0.2,"Leve",IF(AC23&lt;=0.4,"Menor",IF(AC23&lt;=0.6,"Moderado",IF(AC23&lt;=0.8,"Mayor","Catastrófico"))))),"")</f>
        <v>Catastrófico</v>
      </c>
      <c r="AC23" s="148">
        <f t="shared" ref="AC23:AC28" si="35">IFERROR(IF(Q23="Impacto",(M23-(+M23*T23)),IF(Q23="Probabilidad",M23,"")),"")</f>
        <v>1</v>
      </c>
      <c r="AD23" s="151" t="str">
        <f t="shared" ref="AD23:AD28" si="36">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Extremo</v>
      </c>
      <c r="AE23" s="147" t="s">
        <v>15</v>
      </c>
      <c r="AF23" s="152"/>
      <c r="AG23" s="152"/>
      <c r="AH23" s="154"/>
      <c r="AI23" s="154"/>
      <c r="AJ23" s="152"/>
      <c r="AK23" s="153"/>
      <c r="AL23" s="228" t="s">
        <v>516</v>
      </c>
      <c r="AM23" s="174"/>
      <c r="AN23" s="17"/>
      <c r="AO23" s="17"/>
    </row>
    <row r="24" spans="1:41" ht="206.25" customHeight="1" x14ac:dyDescent="0.2">
      <c r="A24" s="435"/>
      <c r="B24" s="135" t="s">
        <v>9</v>
      </c>
      <c r="C24" s="135" t="s">
        <v>21</v>
      </c>
      <c r="D24" s="102" t="s">
        <v>255</v>
      </c>
      <c r="E24" s="165" t="s">
        <v>39</v>
      </c>
      <c r="F24" s="135" t="s">
        <v>339</v>
      </c>
      <c r="G24" s="132">
        <f>365*18</f>
        <v>6570</v>
      </c>
      <c r="H24" s="133" t="str">
        <f>IF(G24&lt;=0,"",IF(G24&lt;=2,"Muy Baja",IF(G24&lt;=24,"Baja",IF(G24&lt;=500,"Media",IF(G24&lt;=5000,"Alta","Muy Alta")))))</f>
        <v>Muy Alta</v>
      </c>
      <c r="I24" s="124">
        <f>IF(H24="","",IF(H24="Muy Baja",0.2,IF(H24="Baja",0.4,IF(H24="Media",0.6,IF(H24="Alta",0.8,IF(H24="Muy Alta",1,))))))</f>
        <v>1</v>
      </c>
      <c r="J24" s="134" t="s">
        <v>261</v>
      </c>
      <c r="K24" s="124" t="str">
        <f>IF(NOT(ISERROR(MATCH(J24,'[6]Tabla Impacto'!$B$221:$B$223,0))),'[6]Tabla Impacto'!$F$223&amp;"Por favor no seleccionar los criterios de impacto(Afectación Económica o presupuestal y Pérdida Reputacional)",J24)</f>
        <v xml:space="preserve">     Entre 100 y 500 SMLMV </v>
      </c>
      <c r="L24" s="133" t="str">
        <f>IF(OR(K24='[6]Tabla Impacto'!$C$11,K24='[6]Tabla Impacto'!$D$11),"Leve",IF(OR(K24='[6]Tabla Impacto'!$C$12,K24='[6]Tabla Impacto'!$D$12),"Menor",IF(OR(K24='[6]Tabla Impacto'!$C$13,K24='[6]Tabla Impacto'!$D$13),"Moderado",IF(OR(K24='[6]Tabla Impacto'!$C$14,K24='[6]Tabla Impacto'!$D$14),"Mayor",IF(OR(K24='[6]Tabla Impacto'!$C$15,K24='[6]Tabla Impacto'!$D$15),"Catastrófico","")))))</f>
        <v>Mayor</v>
      </c>
      <c r="M24" s="142">
        <f>IF(L24="","",IF(L24="Leve",0.2,IF(L24="Menor",0.4,IF(L24="Moderado",0.6,IF(L24="Mayor",0.8,IF(L24="Catastrófico",1,))))))</f>
        <v>0.8</v>
      </c>
      <c r="N24" s="143"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Alto</v>
      </c>
      <c r="O24" s="155">
        <v>15</v>
      </c>
      <c r="P24" s="169" t="s">
        <v>517</v>
      </c>
      <c r="Q24" s="146" t="str">
        <f t="shared" si="24"/>
        <v>Probabilidad</v>
      </c>
      <c r="R24" s="147" t="s">
        <v>5</v>
      </c>
      <c r="S24" s="147" t="s">
        <v>202</v>
      </c>
      <c r="T24" s="148" t="str">
        <f t="shared" ref="T24" si="37">IF(AND(R24="Preventivo",S24="Automático"),"50%",IF(AND(R24="Preventivo",S24="Manual"),"40%",IF(AND(R24="Detectivo",S24="Automático"),"40%",IF(AND(R24="Detectivo",S24="Manual"),"30%",IF(AND(R24="Correctivo",S24="Automático"),"35%",IF(AND(R24="Correctivo",S24="Manual"),"25%",""))))))</f>
        <v>40%</v>
      </c>
      <c r="U24" s="147" t="s">
        <v>203</v>
      </c>
      <c r="V24" s="147" t="s">
        <v>204</v>
      </c>
      <c r="W24" s="147" t="s">
        <v>205</v>
      </c>
      <c r="X24" s="163" t="s">
        <v>518</v>
      </c>
      <c r="Y24" s="149">
        <f t="shared" si="31"/>
        <v>0.6</v>
      </c>
      <c r="Z24" s="150" t="str">
        <f t="shared" si="32"/>
        <v>Media</v>
      </c>
      <c r="AA24" s="148">
        <f t="shared" si="33"/>
        <v>0.6</v>
      </c>
      <c r="AB24" s="150" t="str">
        <f t="shared" si="34"/>
        <v>Mayor</v>
      </c>
      <c r="AC24" s="148">
        <f t="shared" si="35"/>
        <v>0.8</v>
      </c>
      <c r="AD24" s="151" t="str">
        <f t="shared" si="36"/>
        <v>Alto</v>
      </c>
      <c r="AE24" s="147" t="s">
        <v>11</v>
      </c>
      <c r="AF24" s="152" t="s">
        <v>519</v>
      </c>
      <c r="AG24" s="152" t="s">
        <v>520</v>
      </c>
      <c r="AH24" s="154" t="s">
        <v>141</v>
      </c>
      <c r="AI24" s="154" t="s">
        <v>135</v>
      </c>
      <c r="AJ24" s="152" t="s">
        <v>156</v>
      </c>
      <c r="AK24" s="153" t="s">
        <v>137</v>
      </c>
      <c r="AL24" s="228" t="s">
        <v>590</v>
      </c>
      <c r="AM24" s="174"/>
      <c r="AN24" s="17"/>
      <c r="AO24" s="17"/>
    </row>
    <row r="25" spans="1:41" ht="186.75" customHeight="1" x14ac:dyDescent="0.2">
      <c r="A25" s="435"/>
      <c r="B25" s="135" t="s">
        <v>9</v>
      </c>
      <c r="C25" s="178" t="s">
        <v>22</v>
      </c>
      <c r="D25" s="179" t="s">
        <v>255</v>
      </c>
      <c r="E25" s="165" t="s">
        <v>40</v>
      </c>
      <c r="F25" s="135" t="s">
        <v>3</v>
      </c>
      <c r="G25" s="132">
        <f>365*43</f>
        <v>15695</v>
      </c>
      <c r="H25" s="133" t="str">
        <f>IF(G25&lt;=0,"",IF(G25&lt;=2,"Muy Baja",IF(G25&lt;=24,"Baja",IF(G25&lt;=500,"Media",IF(G25&lt;=5000,"Alta","Muy Alta")))))</f>
        <v>Muy Alta</v>
      </c>
      <c r="I25" s="124">
        <f>IF(H25="","",IF(H25="Muy Baja",0.2,IF(H25="Baja",0.4,IF(H25="Media",0.6,IF(H25="Alta",0.8,IF(H25="Muy Alta",1,))))))</f>
        <v>1</v>
      </c>
      <c r="J25" s="134" t="s">
        <v>217</v>
      </c>
      <c r="K25" s="124" t="str">
        <f>IF(NOT(ISERROR(MATCH(J25,'[6]Tabla Impacto'!$B$221:$B$223,0))),'[6]Tabla Impacto'!$F$223&amp;"Por favor no seleccionar los criterios de impacto(Afectación Económica o presupuestal y Pérdida Reputacional)",J25)</f>
        <v xml:space="preserve">     Entre 10 y 50 SMLMV </v>
      </c>
      <c r="L25" s="133" t="str">
        <f>IF(OR(K25='[6]Tabla Impacto'!$C$11,K25='[6]Tabla Impacto'!$D$11),"Leve",IF(OR(K25='[6]Tabla Impacto'!$C$12,K25='[6]Tabla Impacto'!$D$12),"Menor",IF(OR(K25='[6]Tabla Impacto'!$C$13,K25='[6]Tabla Impacto'!$D$13),"Moderado",IF(OR(K25='[6]Tabla Impacto'!$C$14,K25='[6]Tabla Impacto'!$D$14),"Mayor",IF(OR(K25='[6]Tabla Impacto'!$C$15,K25='[6]Tabla Impacto'!$D$15),"Catastrófico","")))))</f>
        <v>Menor</v>
      </c>
      <c r="M25" s="142">
        <f>IF(L25="","",IF(L25="Leve",0.2,IF(L25="Menor",0.4,IF(L25="Moderado",0.6,IF(L25="Mayor",0.8,IF(L25="Catastrófico",1,))))))</f>
        <v>0.4</v>
      </c>
      <c r="N25" s="143"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Alto</v>
      </c>
      <c r="O25" s="155">
        <v>16</v>
      </c>
      <c r="P25" s="145" t="s">
        <v>102</v>
      </c>
      <c r="Q25" s="146" t="str">
        <f t="shared" si="24"/>
        <v>Probabilidad</v>
      </c>
      <c r="R25" s="147" t="s">
        <v>5</v>
      </c>
      <c r="S25" s="147" t="s">
        <v>202</v>
      </c>
      <c r="T25" s="148" t="str">
        <f t="shared" ref="T25:T30" si="38">IF(AND(R25="Preventivo",S25="Automático"),"50%",IF(AND(R25="Preventivo",S25="Manual"),"40%",IF(AND(R25="Detectivo",S25="Automático"),"40%",IF(AND(R25="Detectivo",S25="Manual"),"30%",IF(AND(R25="Correctivo",S25="Automático"),"35%",IF(AND(R25="Correctivo",S25="Manual"),"25%",""))))))</f>
        <v>40%</v>
      </c>
      <c r="U25" s="147" t="s">
        <v>203</v>
      </c>
      <c r="V25" s="147" t="s">
        <v>204</v>
      </c>
      <c r="W25" s="147" t="s">
        <v>205</v>
      </c>
      <c r="X25" s="145" t="s">
        <v>284</v>
      </c>
      <c r="Y25" s="149">
        <f t="shared" si="31"/>
        <v>0.6</v>
      </c>
      <c r="Z25" s="150" t="str">
        <f t="shared" si="32"/>
        <v>Media</v>
      </c>
      <c r="AA25" s="148">
        <f t="shared" si="33"/>
        <v>0.6</v>
      </c>
      <c r="AB25" s="150" t="str">
        <f t="shared" si="34"/>
        <v>Menor</v>
      </c>
      <c r="AC25" s="148">
        <f t="shared" si="35"/>
        <v>0.4</v>
      </c>
      <c r="AD25" s="151" t="str">
        <f t="shared" si="36"/>
        <v>Moderado</v>
      </c>
      <c r="AE25" s="147" t="s">
        <v>11</v>
      </c>
      <c r="AF25" s="152" t="s">
        <v>591</v>
      </c>
      <c r="AG25" s="152" t="s">
        <v>521</v>
      </c>
      <c r="AH25" s="154" t="s">
        <v>141</v>
      </c>
      <c r="AI25" s="154" t="s">
        <v>135</v>
      </c>
      <c r="AJ25" s="152" t="s">
        <v>157</v>
      </c>
      <c r="AK25" s="153" t="s">
        <v>137</v>
      </c>
      <c r="AL25" s="227" t="s">
        <v>522</v>
      </c>
      <c r="AM25" s="159"/>
      <c r="AN25" s="17"/>
      <c r="AO25" s="17"/>
    </row>
    <row r="26" spans="1:41" ht="147" customHeight="1" x14ac:dyDescent="0.2">
      <c r="A26" s="435"/>
      <c r="B26" s="135" t="s">
        <v>9</v>
      </c>
      <c r="C26" s="166" t="s">
        <v>23</v>
      </c>
      <c r="D26" s="102" t="s">
        <v>255</v>
      </c>
      <c r="E26" s="165" t="s">
        <v>285</v>
      </c>
      <c r="F26" s="135" t="s">
        <v>339</v>
      </c>
      <c r="G26" s="132">
        <f>365*43</f>
        <v>15695</v>
      </c>
      <c r="H26" s="138" t="str">
        <f>IF(G26&lt;=0,"",IF(G26&lt;=2,"Muy Baja",IF(G26&lt;=24,"Baja",IF(G26&lt;=500,"Media",IF(G26&lt;=5000,"Alta","Muy Alta")))))</f>
        <v>Muy Alta</v>
      </c>
      <c r="I26" s="104">
        <f>IF(H26="","",IF(H26="Muy Baja",0.2,IF(H26="Baja",0.4,IF(H26="Media",0.6,IF(H26="Alta",0.8,IF(H26="Muy Alta",1,))))))</f>
        <v>1</v>
      </c>
      <c r="J26" s="134" t="s">
        <v>286</v>
      </c>
      <c r="K26" s="124" t="str">
        <f>IF(NOT(ISERROR(MATCH(J26,'[6]Tabla Impacto'!$B$221:$B$223,0))),'[6]Tabla Impacto'!$F$223&amp;"Por favor no seleccionar los criterios de impacto(Afectación Económica o presupuestal y Pérdida Reputacional)",J26)</f>
        <v xml:space="preserve">     Entre 50 y 100 SMLMV </v>
      </c>
      <c r="L26" s="133" t="str">
        <f>IF(OR(K26='[6]Tabla Impacto'!$C$11,K26='[6]Tabla Impacto'!$D$11),"Leve",IF(OR(K26='[6]Tabla Impacto'!$C$12,K26='[6]Tabla Impacto'!$D$12),"Menor",IF(OR(K26='[6]Tabla Impacto'!$C$13,K26='[6]Tabla Impacto'!$D$13),"Moderado",IF(OR(K26='[6]Tabla Impacto'!$C$14,K26='[6]Tabla Impacto'!$D$14),"Mayor",IF(OR(K26='[6]Tabla Impacto'!$C$15,K26='[6]Tabla Impacto'!$D$15),"Catastrófico","")))))</f>
        <v>Moderado</v>
      </c>
      <c r="M26" s="124">
        <f>IF(L26="","",IF(L26="Leve",0.2,IF(L26="Menor",0.4,IF(L26="Moderado",0.6,IF(L26="Mayor",0.8,IF(L26="Catastrófico",1,))))))</f>
        <v>0.6</v>
      </c>
      <c r="N26" s="180" t="str">
        <f>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Alto</v>
      </c>
      <c r="O26" s="181">
        <v>17</v>
      </c>
      <c r="P26" s="182" t="s">
        <v>103</v>
      </c>
      <c r="Q26" s="183" t="str">
        <f t="shared" si="24"/>
        <v>Probabilidad</v>
      </c>
      <c r="R26" s="26" t="s">
        <v>5</v>
      </c>
      <c r="S26" s="26" t="s">
        <v>202</v>
      </c>
      <c r="T26" s="27" t="str">
        <f t="shared" si="38"/>
        <v>40%</v>
      </c>
      <c r="U26" s="28" t="s">
        <v>203</v>
      </c>
      <c r="V26" s="29" t="s">
        <v>204</v>
      </c>
      <c r="W26" s="30" t="s">
        <v>205</v>
      </c>
      <c r="X26" s="4" t="s">
        <v>523</v>
      </c>
      <c r="Y26" s="184">
        <f t="shared" si="31"/>
        <v>0.6</v>
      </c>
      <c r="Z26" s="32" t="str">
        <f t="shared" si="32"/>
        <v>Media</v>
      </c>
      <c r="AA26" s="27">
        <f t="shared" si="33"/>
        <v>0.6</v>
      </c>
      <c r="AB26" s="33" t="str">
        <f t="shared" si="34"/>
        <v>Moderado</v>
      </c>
      <c r="AC26" s="27">
        <f t="shared" si="35"/>
        <v>0.6</v>
      </c>
      <c r="AD26" s="34" t="str">
        <f t="shared" si="36"/>
        <v>Moderado</v>
      </c>
      <c r="AE26" s="26" t="s">
        <v>15</v>
      </c>
      <c r="AF26" s="9"/>
      <c r="AG26" s="9"/>
      <c r="AH26" s="10"/>
      <c r="AI26" s="10"/>
      <c r="AJ26" s="9"/>
      <c r="AK26" s="13"/>
      <c r="AL26" s="229" t="s">
        <v>524</v>
      </c>
      <c r="AM26" s="159"/>
      <c r="AN26" s="17"/>
      <c r="AO26" s="17"/>
    </row>
    <row r="27" spans="1:41" ht="130.5" customHeight="1" x14ac:dyDescent="0.2">
      <c r="A27" s="435"/>
      <c r="B27" s="135" t="s">
        <v>9</v>
      </c>
      <c r="C27" s="166" t="s">
        <v>450</v>
      </c>
      <c r="D27" s="102" t="s">
        <v>255</v>
      </c>
      <c r="E27" s="165" t="s">
        <v>451</v>
      </c>
      <c r="F27" s="135" t="s">
        <v>339</v>
      </c>
      <c r="G27" s="132">
        <v>12</v>
      </c>
      <c r="H27" s="138" t="str">
        <f t="shared" ref="H27:H28" si="39">IF(G27&lt;=0,"",IF(G27&lt;=2,"Muy Baja",IF(G27&lt;=24,"Baja",IF(G27&lt;=500,"Media",IF(G27&lt;=5000,"Alta","Muy Alta")))))</f>
        <v>Baja</v>
      </c>
      <c r="I27" s="104">
        <f t="shared" ref="I27:I28" si="40">IF(H27="","",IF(H27="Muy Baja",0.2,IF(H27="Baja",0.4,IF(H27="Media",0.6,IF(H27="Alta",0.8,IF(H27="Muy Alta",1,))))))</f>
        <v>0.4</v>
      </c>
      <c r="J27" s="134" t="s">
        <v>286</v>
      </c>
      <c r="K27" s="124" t="str">
        <f>IF(NOT(ISERROR(MATCH(J27,'[6]Tabla Impacto'!$B$221:$B$223,0))),'[6]Tabla Impacto'!$F$223&amp;"Por favor no seleccionar los criterios de impacto(Afectación Económica o presupuestal y Pérdida Reputacional)",J27)</f>
        <v xml:space="preserve">     Entre 50 y 100 SMLMV </v>
      </c>
      <c r="L27" s="133" t="str">
        <f>IF(OR(K27='[6]Tabla Impacto'!$C$11,K27='[6]Tabla Impacto'!$D$11),"Leve",IF(OR(K27='[6]Tabla Impacto'!$C$12,K27='[6]Tabla Impacto'!$D$12),"Menor",IF(OR(K27='[6]Tabla Impacto'!$C$13,K27='[6]Tabla Impacto'!$D$13),"Moderado",IF(OR(K27='[6]Tabla Impacto'!$C$14,K27='[6]Tabla Impacto'!$D$14),"Mayor",IF(OR(K27='[6]Tabla Impacto'!$C$15,K27='[6]Tabla Impacto'!$D$15),"Catastrófico","")))))</f>
        <v>Moderado</v>
      </c>
      <c r="M27" s="124">
        <f t="shared" ref="M27:M28" si="41">IF(L27="","",IF(L27="Leve",0.2,IF(L27="Menor",0.4,IF(L27="Moderado",0.6,IF(L27="Mayor",0.8,IF(L27="Catastrófico",1,))))))</f>
        <v>0.6</v>
      </c>
      <c r="N27" s="136" t="str">
        <f t="shared" ref="N27:N28" si="42">IF(OR(AND(H27="Muy Baja",L27="Leve"),AND(H27="Muy Baja",L27="Menor"),AND(H27="Baja",L27="Leve")),"Bajo",IF(OR(AND(H27="Muy baja",L27="Moderado"),AND(H27="Baja",L27="Menor"),AND(H27="Baja",L27="Moderado"),AND(H27="Media",L27="Leve"),AND(H27="Media",L27="Menor"),AND(H27="Media",L27="Moderado"),AND(H27="Alta",L27="Leve"),AND(H27="Alta",L27="Menor")),"Moderado",IF(OR(AND(H27="Muy Baja",L27="Mayor"),AND(H27="Baja",L27="Mayor"),AND(H27="Media",L27="Mayor"),AND(H27="Alta",L27="Moderado"),AND(H27="Alta",L27="Mayor"),AND(H27="Muy Alta",L27="Leve"),AND(H27="Muy Alta",L27="Menor"),AND(H27="Muy Alta",L27="Moderado"),AND(H27="Muy Alta",L27="Mayor")),"Alto",IF(OR(AND(H27="Muy Baja",L27="Catastrófico"),AND(H27="Baja",L27="Catastrófico"),AND(H27="Media",L27="Catastrófico"),AND(H27="Alta",L27="Catastrófico"),AND(H27="Muy Alta",L27="Catastrófico")),"Extremo",""))))</f>
        <v>Moderado</v>
      </c>
      <c r="O27" s="99">
        <v>18</v>
      </c>
      <c r="P27" s="100" t="s">
        <v>452</v>
      </c>
      <c r="Q27" s="101" t="str">
        <f t="shared" si="24"/>
        <v>Probabilidad</v>
      </c>
      <c r="R27" s="38" t="s">
        <v>5</v>
      </c>
      <c r="S27" s="38" t="s">
        <v>202</v>
      </c>
      <c r="T27" s="39" t="str">
        <f t="shared" si="38"/>
        <v>40%</v>
      </c>
      <c r="U27" s="40" t="s">
        <v>203</v>
      </c>
      <c r="V27" s="41" t="s">
        <v>204</v>
      </c>
      <c r="W27" s="42" t="s">
        <v>205</v>
      </c>
      <c r="X27" s="4" t="s">
        <v>453</v>
      </c>
      <c r="Y27" s="31">
        <f t="shared" si="31"/>
        <v>0.24</v>
      </c>
      <c r="Z27" s="43" t="str">
        <f t="shared" si="32"/>
        <v>Baja</v>
      </c>
      <c r="AA27" s="148">
        <f t="shared" si="33"/>
        <v>0.24</v>
      </c>
      <c r="AB27" s="150" t="str">
        <f t="shared" si="34"/>
        <v>Moderado</v>
      </c>
      <c r="AC27" s="148">
        <f t="shared" si="35"/>
        <v>0.6</v>
      </c>
      <c r="AD27" s="151" t="str">
        <f t="shared" si="36"/>
        <v>Moderado</v>
      </c>
      <c r="AE27" s="147" t="s">
        <v>15</v>
      </c>
      <c r="AF27" s="152"/>
      <c r="AG27" s="152"/>
      <c r="AH27" s="154"/>
      <c r="AI27" s="154"/>
      <c r="AJ27" s="152"/>
      <c r="AK27" s="153"/>
      <c r="AL27" s="225" t="s">
        <v>525</v>
      </c>
      <c r="AM27" s="159"/>
      <c r="AN27" s="17"/>
      <c r="AO27" s="17"/>
    </row>
    <row r="28" spans="1:41" ht="63.75" x14ac:dyDescent="0.2">
      <c r="A28" s="435"/>
      <c r="B28" s="417" t="s">
        <v>9</v>
      </c>
      <c r="C28" s="419" t="s">
        <v>104</v>
      </c>
      <c r="D28" s="417" t="s">
        <v>255</v>
      </c>
      <c r="E28" s="421" t="s">
        <v>105</v>
      </c>
      <c r="F28" s="423" t="s">
        <v>339</v>
      </c>
      <c r="G28" s="424">
        <v>7950</v>
      </c>
      <c r="H28" s="385" t="str">
        <f t="shared" si="39"/>
        <v>Muy Alta</v>
      </c>
      <c r="I28" s="414">
        <f t="shared" si="40"/>
        <v>1</v>
      </c>
      <c r="J28" s="415" t="s">
        <v>286</v>
      </c>
      <c r="K28" s="305" t="str">
        <f>IF(NOT(ISERROR(MATCH(J28,'[6]Tabla Impacto'!$B$221:$B$223,0))),'[6]Tabla Impacto'!$F$223&amp;"Por favor no seleccionar los criterios de impacto(Afectación Económica o presupuestal y Pérdida Reputacional)",J28)</f>
        <v xml:space="preserve">     Entre 50 y 100 SMLMV </v>
      </c>
      <c r="L28" s="416" t="str">
        <f>IF(OR(K28='[6]Tabla Impacto'!$C$11,K28='[6]Tabla Impacto'!$D$11),"Leve",IF(OR(K28='[6]Tabla Impacto'!$C$12,K28='[6]Tabla Impacto'!$D$12),"Menor",IF(OR(K28='[6]Tabla Impacto'!$C$13,K28='[6]Tabla Impacto'!$D$13),"Moderado",IF(OR(K28='[6]Tabla Impacto'!$C$14,K28='[6]Tabla Impacto'!$D$14),"Mayor",IF(OR(K28='[6]Tabla Impacto'!$C$15,K28='[6]Tabla Impacto'!$D$15),"Catastrófico","")))))</f>
        <v>Moderado</v>
      </c>
      <c r="M28" s="305">
        <f t="shared" si="41"/>
        <v>0.6</v>
      </c>
      <c r="N28" s="409" t="str">
        <f t="shared" si="42"/>
        <v>Alto</v>
      </c>
      <c r="O28" s="99">
        <v>19</v>
      </c>
      <c r="P28" s="100" t="s">
        <v>526</v>
      </c>
      <c r="Q28" s="101" t="str">
        <f t="shared" si="24"/>
        <v>Probabilidad</v>
      </c>
      <c r="R28" s="38" t="s">
        <v>5</v>
      </c>
      <c r="S28" s="38" t="s">
        <v>202</v>
      </c>
      <c r="T28" s="39" t="str">
        <f t="shared" si="38"/>
        <v>40%</v>
      </c>
      <c r="U28" s="40" t="s">
        <v>203</v>
      </c>
      <c r="V28" s="41" t="s">
        <v>204</v>
      </c>
      <c r="W28" s="42" t="s">
        <v>205</v>
      </c>
      <c r="X28" s="4" t="s">
        <v>287</v>
      </c>
      <c r="Y28" s="31">
        <f t="shared" si="31"/>
        <v>0.6</v>
      </c>
      <c r="Z28" s="43" t="str">
        <f t="shared" si="32"/>
        <v>Media</v>
      </c>
      <c r="AA28" s="148">
        <f t="shared" si="33"/>
        <v>0.6</v>
      </c>
      <c r="AB28" s="150" t="str">
        <f t="shared" si="34"/>
        <v>Moderado</v>
      </c>
      <c r="AC28" s="148">
        <f t="shared" si="35"/>
        <v>0.6</v>
      </c>
      <c r="AD28" s="151" t="str">
        <f t="shared" si="36"/>
        <v>Moderado</v>
      </c>
      <c r="AE28" s="407" t="s">
        <v>15</v>
      </c>
      <c r="AF28" s="152"/>
      <c r="AG28" s="13"/>
      <c r="AH28" s="10"/>
      <c r="AI28" s="154"/>
      <c r="AJ28" s="48"/>
      <c r="AK28" s="153"/>
      <c r="AL28" s="456" t="s">
        <v>527</v>
      </c>
      <c r="AM28" s="174"/>
      <c r="AN28" s="17"/>
      <c r="AO28" s="17"/>
    </row>
    <row r="29" spans="1:41" ht="54" customHeight="1" x14ac:dyDescent="0.2">
      <c r="A29" s="435"/>
      <c r="B29" s="418"/>
      <c r="C29" s="420"/>
      <c r="D29" s="418"/>
      <c r="E29" s="422"/>
      <c r="F29" s="423"/>
      <c r="G29" s="425"/>
      <c r="H29" s="385"/>
      <c r="I29" s="414"/>
      <c r="J29" s="415"/>
      <c r="K29" s="305"/>
      <c r="L29" s="416"/>
      <c r="M29" s="305"/>
      <c r="N29" s="409"/>
      <c r="O29" s="99">
        <v>20</v>
      </c>
      <c r="P29" s="100" t="s">
        <v>106</v>
      </c>
      <c r="Q29" s="101" t="str">
        <f t="shared" si="24"/>
        <v>Probabilidad</v>
      </c>
      <c r="R29" s="38" t="s">
        <v>5</v>
      </c>
      <c r="S29" s="38" t="s">
        <v>202</v>
      </c>
      <c r="T29" s="39" t="str">
        <f t="shared" si="38"/>
        <v>40%</v>
      </c>
      <c r="U29" s="40" t="s">
        <v>203</v>
      </c>
      <c r="V29" s="41" t="s">
        <v>204</v>
      </c>
      <c r="W29" s="42" t="s">
        <v>205</v>
      </c>
      <c r="X29" s="4" t="s">
        <v>288</v>
      </c>
      <c r="Y29" s="31">
        <f>IFERROR(IF(AND(Q28="Probabilidad",Q29="Probabilidad"),(AA28-(+AA28*T29)),IF(Q29="Probabilidad",(I28-(+I28*T29)),IF(Q29="Impacto",AA28,""))),"")</f>
        <v>0.36</v>
      </c>
      <c r="Z29" s="43" t="str">
        <f t="shared" ref="Z29" si="43">IFERROR(IF(Y29="","",IF(Y29&lt;=0.2,"Muy Baja",IF(Y29&lt;=0.4,"Baja",IF(Y29&lt;=0.6,"Media",IF(Y29&lt;=0.8,"Alta","Muy Alta"))))),"")</f>
        <v>Baja</v>
      </c>
      <c r="AA29" s="148">
        <f t="shared" ref="AA29" si="44">+Y29</f>
        <v>0.36</v>
      </c>
      <c r="AB29" s="150" t="str">
        <f t="shared" ref="AB29" si="45">IFERROR(IF(AC29="","",IF(AC29&lt;=0.2,"Leve",IF(AC29&lt;=0.4,"Menor",IF(AC29&lt;=0.6,"Moderado",IF(AC29&lt;=0.8,"Mayor","Catastrófico"))))),"")</f>
        <v>Moderado</v>
      </c>
      <c r="AC29" s="46">
        <f>IFERROR(IF(AND(Q28="Impacto",Q29="Impacto"),(AC28-(+AC28*T29)),IF(Q29="Impacto",($M$10-(+$M$10*T29)),IF(Q29="Probabilidad",AC28,""))),"")</f>
        <v>0.6</v>
      </c>
      <c r="AD29" s="151" t="str">
        <f t="shared" ref="AD29" si="46">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Moderado</v>
      </c>
      <c r="AE29" s="317"/>
      <c r="AF29" s="152"/>
      <c r="AG29" s="13"/>
      <c r="AH29" s="10"/>
      <c r="AI29" s="154"/>
      <c r="AJ29" s="48"/>
      <c r="AK29" s="153"/>
      <c r="AL29" s="457"/>
      <c r="AM29" s="159"/>
      <c r="AN29" s="17"/>
      <c r="AO29" s="17"/>
    </row>
    <row r="30" spans="1:41" ht="116.25" customHeight="1" thickBot="1" x14ac:dyDescent="0.25">
      <c r="A30" s="436"/>
      <c r="B30" s="135" t="s">
        <v>200</v>
      </c>
      <c r="C30" s="166" t="s">
        <v>363</v>
      </c>
      <c r="D30" s="102" t="s">
        <v>255</v>
      </c>
      <c r="E30" s="165" t="s">
        <v>364</v>
      </c>
      <c r="F30" s="135" t="s">
        <v>3</v>
      </c>
      <c r="G30" s="132">
        <v>12</v>
      </c>
      <c r="H30" s="138" t="str">
        <f t="shared" ref="H30" si="47">IF(G30&lt;=0,"",IF(G30&lt;=2,"Muy Baja",IF(G30&lt;=24,"Baja",IF(G30&lt;=500,"Media",IF(G30&lt;=5000,"Alta","Muy Alta")))))</f>
        <v>Baja</v>
      </c>
      <c r="I30" s="104">
        <f t="shared" ref="I30" si="48">IF(H30="","",IF(H30="Muy Baja",0.2,IF(H30="Baja",0.4,IF(H30="Media",0.6,IF(H30="Alta",0.8,IF(H30="Muy Alta",1,))))))</f>
        <v>0.4</v>
      </c>
      <c r="J30" s="134" t="s">
        <v>201</v>
      </c>
      <c r="K30" s="124" t="str">
        <f>IF(NOT(ISERROR(MATCH(J30,'[6]Tabla Impacto'!$B$221:$B$223,0))),'[6]Tabla Impacto'!$F$223&amp;"Por favor no seleccionar los criterios de impacto(Afectación Económica o presupuestal y Pérdida Reputacional)",J30)</f>
        <v xml:space="preserve">     El riesgo afecta la imagen de de la entidad con efecto publicitario sostenido a nivel de sector administrativo, nivel departamental o municipal</v>
      </c>
      <c r="L30" s="133" t="str">
        <f>IF(OR(K30='[6]Tabla Impacto'!$C$11,K30='[6]Tabla Impacto'!$D$11),"Leve",IF(OR(K30='[6]Tabla Impacto'!$C$12,K30='[6]Tabla Impacto'!$D$12),"Menor",IF(OR(K30='[6]Tabla Impacto'!$C$13,K30='[6]Tabla Impacto'!$D$13),"Moderado",IF(OR(K30='[6]Tabla Impacto'!$C$14,K30='[6]Tabla Impacto'!$D$14),"Mayor",IF(OR(K30='[6]Tabla Impacto'!$C$15,K30='[6]Tabla Impacto'!$D$15),"Catastrófico","")))))</f>
        <v>Mayor</v>
      </c>
      <c r="M30" s="124">
        <f t="shared" ref="M30" si="49">IF(L30="","",IF(L30="Leve",0.2,IF(L30="Menor",0.4,IF(L30="Moderado",0.6,IF(L30="Mayor",0.8,IF(L30="Catastrófico",1,))))))</f>
        <v>0.8</v>
      </c>
      <c r="N30" s="136" t="str">
        <f t="shared" ref="N30" si="50">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Alto</v>
      </c>
      <c r="O30" s="99">
        <v>21</v>
      </c>
      <c r="P30" s="100" t="s">
        <v>592</v>
      </c>
      <c r="Q30" s="101" t="str">
        <f t="shared" si="24"/>
        <v>Probabilidad</v>
      </c>
      <c r="R30" s="38" t="s">
        <v>5</v>
      </c>
      <c r="S30" s="38" t="s">
        <v>202</v>
      </c>
      <c r="T30" s="39" t="str">
        <f t="shared" si="38"/>
        <v>40%</v>
      </c>
      <c r="U30" s="40" t="s">
        <v>203</v>
      </c>
      <c r="V30" s="41" t="s">
        <v>204</v>
      </c>
      <c r="W30" s="42" t="s">
        <v>205</v>
      </c>
      <c r="X30" s="4" t="s">
        <v>289</v>
      </c>
      <c r="Y30" s="31">
        <f>IFERROR(IF(Q30="Probabilidad",(I30-(+I30*T30)),IF(Q30="Impacto",I30,"")),"")</f>
        <v>0.24</v>
      </c>
      <c r="Z30" s="43" t="str">
        <f>IFERROR(IF(Y30="","",IF(Y30&lt;=0.2,"Muy Baja",IF(Y30&lt;=0.4,"Baja",IF(Y30&lt;=0.6,"Media",IF(Y30&lt;=0.8,"Alta","Muy Alta"))))),"")</f>
        <v>Baja</v>
      </c>
      <c r="AA30" s="148">
        <f>+Y30</f>
        <v>0.24</v>
      </c>
      <c r="AB30" s="150" t="str">
        <f>IFERROR(IF(AC30="","",IF(AC30&lt;=0.2,"Leve",IF(AC30&lt;=0.4,"Menor",IF(AC30&lt;=0.6,"Moderado",IF(AC30&lt;=0.8,"Mayor","Catastrófico"))))),"")</f>
        <v>Mayor</v>
      </c>
      <c r="AC30" s="148">
        <f>IFERROR(IF(Q30="Impacto",(M30-(+M30*T30)),IF(Q30="Probabilidad",M30,"")),"")</f>
        <v>0.8</v>
      </c>
      <c r="AD30" s="151" t="str">
        <f>IFERROR(IF(OR(AND(Z30="Muy Baja",AB30="Leve"),AND(Z30="Muy Baja",AB30="Menor"),AND(Z30="Baja",AB30="Leve")),"Bajo",IF(OR(AND(Z30="Muy baja",AB30="Moderado"),AND(Z30="Baja",AB30="Menor"),AND(Z30="Baja",AB30="Moderado"),AND(Z30="Media",AB30="Leve"),AND(Z30="Media",AB30="Menor"),AND(Z30="Media",AB30="Moderado"),AND(Z30="Alta",AB30="Leve"),AND(Z30="Alta",AB30="Menor")),"Moderado",IF(OR(AND(Z30="Muy Baja",AB30="Mayor"),AND(Z30="Baja",AB30="Mayor"),AND(Z30="Media",AB30="Mayor"),AND(Z30="Alta",AB30="Moderado"),AND(Z30="Alta",AB30="Mayor"),AND(Z30="Muy Alta",AB30="Leve"),AND(Z30="Muy Alta",AB30="Menor"),AND(Z30="Muy Alta",AB30="Moderado"),AND(Z30="Muy Alta",AB30="Mayor")),"Alto",IF(OR(AND(Z30="Muy Baja",AB30="Catastrófico"),AND(Z30="Baja",AB30="Catastrófico"),AND(Z30="Media",AB30="Catastrófico"),AND(Z30="Alta",AB30="Catastrófico"),AND(Z30="Muy Alta",AB30="Catastrófico")),"Extremo","")))),"")</f>
        <v>Alto</v>
      </c>
      <c r="AE30" s="147" t="s">
        <v>11</v>
      </c>
      <c r="AF30" s="152" t="s">
        <v>158</v>
      </c>
      <c r="AG30" s="9" t="s">
        <v>528</v>
      </c>
      <c r="AH30" s="185">
        <v>44562</v>
      </c>
      <c r="AI30" s="154">
        <v>44910</v>
      </c>
      <c r="AJ30" s="152"/>
      <c r="AK30" s="153"/>
      <c r="AL30" s="230" t="s">
        <v>529</v>
      </c>
      <c r="AM30" s="174"/>
      <c r="AN30" s="17"/>
      <c r="AO30" s="17"/>
    </row>
    <row r="31" spans="1:41" ht="232.5" customHeight="1" x14ac:dyDescent="0.2">
      <c r="A31" s="378" t="s">
        <v>386</v>
      </c>
      <c r="B31" s="152" t="s">
        <v>208</v>
      </c>
      <c r="C31" s="152"/>
      <c r="D31" s="152" t="s">
        <v>41</v>
      </c>
      <c r="E31" s="186" t="s">
        <v>291</v>
      </c>
      <c r="F31" s="152" t="s">
        <v>339</v>
      </c>
      <c r="G31" s="153">
        <v>1</v>
      </c>
      <c r="H31" s="138" t="str">
        <f>IF(G31&lt;=0,"",IF(G31&lt;=2,"Muy Baja",IF(G31&lt;=24,"Baja",IF(G31&lt;=500,"Media",IF(G31&lt;=5000,"Alta","Muy Alta")))))</f>
        <v>Muy Baja</v>
      </c>
      <c r="I31" s="161">
        <f>IF(H31="","",IF(H31="Muy Baja",0.2,IF(H31="Baja",0.4,IF(H31="Media",0.6,IF(H31="Alta",0.8,IF(H31="Muy Alta",1,))))))</f>
        <v>0.2</v>
      </c>
      <c r="J31" s="187" t="s">
        <v>247</v>
      </c>
      <c r="K31" s="161" t="str">
        <f>IF(NOT(ISERROR(MATCH(J31,'[7]Tabla Impacto'!$B$221:$B$223,0))),'[7]Tabla Impacto'!$F$223&amp;"Por favor no seleccionar los criterios de impacto(Afectación Económica o presupuestal y Pérdida Reputacional)",J31)</f>
        <v xml:space="preserve">     El riesgo afecta la imagen de alguna área de la organización</v>
      </c>
      <c r="L31" s="138" t="str">
        <f>IF(OR(K31='[7]Tabla Impacto'!$C$11,K31='[7]Tabla Impacto'!$D$11),"Leve",IF(OR(K31='[7]Tabla Impacto'!$C$12,K31='[7]Tabla Impacto'!$D$12),"Menor",IF(OR(K31='[7]Tabla Impacto'!$C$13,K31='[7]Tabla Impacto'!$D$13),"Moderado",IF(OR(K31='[7]Tabla Impacto'!$C$14,K31='[7]Tabla Impacto'!$D$14),"Mayor",IF(OR(K31='[7]Tabla Impacto'!$C$15,K31='[7]Tabla Impacto'!$D$15),"Catastrófico","")))))</f>
        <v>Leve</v>
      </c>
      <c r="M31" s="161">
        <f>IF(L31="","",IF(L31="Leve",0.2,IF(L31="Menor",0.4,IF(L31="Moderado",0.6,IF(L31="Mayor",0.8,IF(L31="Catastrófico",1,))))))</f>
        <v>0.2</v>
      </c>
      <c r="N31" s="143"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Bajo</v>
      </c>
      <c r="O31" s="144">
        <v>22</v>
      </c>
      <c r="P31" s="145" t="s">
        <v>95</v>
      </c>
      <c r="Q31" s="146" t="str">
        <f t="shared" si="24"/>
        <v>Probabilidad</v>
      </c>
      <c r="R31" s="147" t="s">
        <v>5</v>
      </c>
      <c r="S31" s="147" t="s">
        <v>202</v>
      </c>
      <c r="T31" s="148" t="str">
        <f t="shared" ref="T31:T40" si="51">IF(AND(R31="Preventivo",S31="Automático"),"50%",IF(AND(R31="Preventivo",S31="Manual"),"40%",IF(AND(R31="Detectivo",S31="Automático"),"40%",IF(AND(R31="Detectivo",S31="Manual"),"30%",IF(AND(R31="Correctivo",S31="Automático"),"35%",IF(AND(R31="Correctivo",S31="Manual"),"25%",""))))))</f>
        <v>40%</v>
      </c>
      <c r="U31" s="147" t="s">
        <v>203</v>
      </c>
      <c r="V31" s="147" t="s">
        <v>204</v>
      </c>
      <c r="W31" s="147" t="s">
        <v>205</v>
      </c>
      <c r="X31" s="145" t="s">
        <v>387</v>
      </c>
      <c r="Y31" s="149">
        <f>IFERROR(IF(Q31="Probabilidad",(I31-(+I31*T31)),IF(Q31="Impacto",I31,"")),"")</f>
        <v>0.12</v>
      </c>
      <c r="Z31" s="150" t="str">
        <f t="shared" ref="Z31:Z38" si="52">IFERROR(IF(Y31="","",IF(Y31&lt;=0.2,"Muy Baja",IF(Y31&lt;=0.4,"Baja",IF(Y31&lt;=0.6,"Media",IF(Y31&lt;=0.8,"Alta","Muy Alta"))))),"")</f>
        <v>Muy Baja</v>
      </c>
      <c r="AA31" s="148">
        <f t="shared" ref="AA31:AA38" si="53">+Y31</f>
        <v>0.12</v>
      </c>
      <c r="AB31" s="150" t="str">
        <f t="shared" ref="AB31:AB38" si="54">IFERROR(IF(AC31="","",IF(AC31&lt;=0.2,"Leve",IF(AC31&lt;=0.4,"Menor",IF(AC31&lt;=0.6,"Moderado",IF(AC31&lt;=0.8,"Mayor","Catastrófico"))))),"")</f>
        <v>Leve</v>
      </c>
      <c r="AC31" s="148">
        <f>IFERROR(IF(Q31="Impacto",(M31-(+M31*T31)),IF(Q31="Probabilidad",M31,"")),"")</f>
        <v>0.2</v>
      </c>
      <c r="AD31" s="151" t="str">
        <f t="shared" ref="AD31:AD38" si="55">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Bajo</v>
      </c>
      <c r="AE31" s="147" t="s">
        <v>25</v>
      </c>
      <c r="AF31" s="152"/>
      <c r="AG31" s="152"/>
      <c r="AH31" s="154"/>
      <c r="AI31" s="154"/>
      <c r="AJ31" s="152"/>
      <c r="AK31" s="153"/>
      <c r="AL31" s="188" t="s">
        <v>593</v>
      </c>
      <c r="AM31" s="17"/>
      <c r="AN31" s="17"/>
      <c r="AO31" s="17"/>
    </row>
    <row r="32" spans="1:41" ht="159.75" customHeight="1" thickBot="1" x14ac:dyDescent="0.25">
      <c r="A32" s="379"/>
      <c r="B32" s="11" t="s">
        <v>200</v>
      </c>
      <c r="C32" s="11"/>
      <c r="D32" s="11" t="s">
        <v>455</v>
      </c>
      <c r="E32" s="193" t="s">
        <v>456</v>
      </c>
      <c r="F32" s="11" t="s">
        <v>339</v>
      </c>
      <c r="G32" s="14">
        <v>365</v>
      </c>
      <c r="H32" s="129" t="str">
        <f>IF(G32&lt;=0,"",IF(G32&lt;=2,"Muy Baja",IF(G32&lt;=24,"Baja",IF(G32&lt;=500,"Media",IF(G32&lt;=5000,"Alta","Muy Alta")))))</f>
        <v>Media</v>
      </c>
      <c r="I32" s="126">
        <f>IF(H32="","",IF(H32="Muy Baja",0.2,IF(H32="Baja",0.4,IF(H32="Media",0.6,IF(H32="Alta",0.8,IF(H32="Muy Alta",1,))))))</f>
        <v>0.6</v>
      </c>
      <c r="J32" s="252" t="s">
        <v>210</v>
      </c>
      <c r="K32" s="57" t="str">
        <f>IF(NOT(ISERROR(MATCH(J32,'[7]Tabla Impacto'!$B$221:$B$223,0))),'[7]Tabla Impacto'!$F$223&amp;"Por favor no seleccionar los criterios de impacto(Afectación Económica o presupuestal y Pérdida Reputacional)",J32)</f>
        <v xml:space="preserve">     El riesgo afecta la imagen de la entidad con algunos usuarios de relevancia frente al logro de los objetivos</v>
      </c>
      <c r="L32" s="125" t="str">
        <f>IF(OR(K32='[7]Tabla Impacto'!$C$11,K32='[7]Tabla Impacto'!$D$11),"Leve",IF(OR(K32='[7]Tabla Impacto'!$C$12,K32='[7]Tabla Impacto'!$D$12),"Menor",IF(OR(K32='[7]Tabla Impacto'!$C$13,K32='[7]Tabla Impacto'!$D$13),"Moderado",IF(OR(K32='[7]Tabla Impacto'!$C$14,K32='[7]Tabla Impacto'!$D$14),"Mayor",IF(OR(K32='[7]Tabla Impacto'!$C$15,K32='[7]Tabla Impacto'!$D$15),"Catastrófico","")))))</f>
        <v>Moderado</v>
      </c>
      <c r="M32" s="126">
        <f>IF(L32="","",IF(L32="Leve",0.2,IF(L32="Menor",0.4,IF(L32="Moderado",0.6,IF(L32="Mayor",0.8,IF(L32="Catastrófico",1,))))))</f>
        <v>0.6</v>
      </c>
      <c r="N32" s="122" t="str">
        <f>IF(OR(AND(H32="Muy Baja",L32="Leve"),AND(H32="Muy Baja",L32="Menor"),AND(H32="Baja",L32="Leve")),"Bajo",IF(OR(AND(H32="Muy baja",L32="Moderado"),AND(H32="Baja",L32="Menor"),AND(H32="Baja",L32="Moderado"),AND(H32="Media",L32="Leve"),AND(H32="Media",L32="Menor"),AND(H32="Media",L32="Moderado"),AND(H32="Alta",L32="Leve"),AND(H32="Alta",L32="Menor")),"Moderado",IF(OR(AND(H32="Muy Baja",L32="Mayor"),AND(H32="Baja",L32="Mayor"),AND(H32="Media",L32="Mayor"),AND(H32="Alta",L32="Moderado"),AND(H32="Alta",L32="Mayor"),AND(H32="Muy Alta",L32="Leve"),AND(H32="Muy Alta",L32="Menor"),AND(H32="Muy Alta",L32="Moderado"),AND(H32="Muy Alta",L32="Mayor")),"Alto",IF(OR(AND(H32="Muy Baja",L32="Catastrófico"),AND(H32="Baja",L32="Catastrófico"),AND(H32="Media",L32="Catastrófico"),AND(H32="Alta",L32="Catastrófico"),AND(H32="Muy Alta",L32="Catastrófico")),"Extremo",""))))</f>
        <v>Moderado</v>
      </c>
      <c r="O32" s="140">
        <v>23</v>
      </c>
      <c r="P32" s="67" t="s">
        <v>530</v>
      </c>
      <c r="Q32" s="141" t="str">
        <f t="shared" si="24"/>
        <v>Probabilidad</v>
      </c>
      <c r="R32" s="128" t="s">
        <v>5</v>
      </c>
      <c r="S32" s="128" t="s">
        <v>202</v>
      </c>
      <c r="T32" s="105" t="str">
        <f>IF(AND(R32="Preventivo",S32="Automático"),"50%",IF(AND(R32="Preventivo",S32="Manual"),"40%",IF(AND(R32="Detectivo",S32="Automático"),"40%",IF(AND(R32="Detectivo",S32="Manual"),"30%",IF(AND(R32="Correctivo",S32="Automático"),"35%",IF(AND(R32="Correctivo",S32="Manual"),"25%",""))))))</f>
        <v>40%</v>
      </c>
      <c r="U32" s="111" t="s">
        <v>203</v>
      </c>
      <c r="V32" s="112" t="s">
        <v>204</v>
      </c>
      <c r="W32" s="113" t="s">
        <v>205</v>
      </c>
      <c r="X32" s="52" t="s">
        <v>531</v>
      </c>
      <c r="Y32" s="74">
        <f>IFERROR(IF(Q32="Probabilidad",(I32-(+I32*T32)),IF(Q32="Impacto",I32,"")),"")</f>
        <v>0.36</v>
      </c>
      <c r="Z32" s="106" t="str">
        <f>IFERROR(IF(Y32="","",IF(Y32&lt;=0.2,"Muy Baja",IF(Y32&lt;=0.4,"Baja",IF(Y32&lt;=0.6,"Media",IF(Y32&lt;=0.8,"Alta","Muy Alta"))))),"")</f>
        <v>Baja</v>
      </c>
      <c r="AA32" s="89">
        <f>+Y32</f>
        <v>0.36</v>
      </c>
      <c r="AB32" s="91" t="str">
        <f>IFERROR(IF(AC32="","",IF(AC32&lt;=0.2,"Leve",IF(AC32&lt;=0.4,"Menor",IF(AC32&lt;=0.6,"Moderado",IF(AC32&lt;=0.8,"Mayor","Catastrófico"))))),"")</f>
        <v>Moderado</v>
      </c>
      <c r="AC32" s="89">
        <f>IFERROR(IF(Q32="Impacto",(M32-(+M32*T32)),IF(Q32="Probabilidad",M32,"")),"")</f>
        <v>0.6</v>
      </c>
      <c r="AD32" s="92" t="str">
        <f>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Moderado</v>
      </c>
      <c r="AE32" s="78" t="s">
        <v>15</v>
      </c>
      <c r="AF32" s="8"/>
      <c r="AG32" s="7"/>
      <c r="AH32" s="5"/>
      <c r="AI32" s="5"/>
      <c r="AJ32" s="8"/>
      <c r="AK32" s="12"/>
      <c r="AL32" s="253" t="s">
        <v>532</v>
      </c>
      <c r="AM32" s="17"/>
      <c r="AN32" s="17"/>
      <c r="AO32" s="17"/>
    </row>
    <row r="33" spans="1:41" ht="114" customHeight="1" x14ac:dyDescent="0.2">
      <c r="A33" s="410" t="s">
        <v>388</v>
      </c>
      <c r="B33" s="256" t="s">
        <v>9</v>
      </c>
      <c r="C33" s="257" t="s">
        <v>389</v>
      </c>
      <c r="D33" s="258" t="s">
        <v>303</v>
      </c>
      <c r="E33" s="259" t="s">
        <v>472</v>
      </c>
      <c r="F33" s="258" t="s">
        <v>339</v>
      </c>
      <c r="G33" s="260">
        <v>1980</v>
      </c>
      <c r="H33" s="261" t="str">
        <f>IF(G33&lt;=0,"",IF(G33&lt;=2,"Muy Baja",IF(G33&lt;=24,"Baja",IF(G33&lt;=500,"Media",IF(G33&lt;=5000,"Alta","Muy Alta")))))</f>
        <v>Alta</v>
      </c>
      <c r="I33" s="262">
        <f>IF(H33="","",IF(H33="Muy Baja",0.2,IF(H33="Baja",0.4,IF(H33="Media",0.6,IF(H33="Alta",0.8,IF(H33="Muy Alta",1,))))))</f>
        <v>0.8</v>
      </c>
      <c r="J33" s="263" t="s">
        <v>217</v>
      </c>
      <c r="K33" s="262" t="str">
        <f>IF(NOT(ISERROR(MATCH(J33,'[8]Tabla Impacto'!$B$221:$B$223,0))),'[8]Tabla Impacto'!$F$223&amp;"Por favor no seleccionar los criterios de impacto(Afectación Económica o presupuestal y Pérdida Reputacional)",J33)</f>
        <v xml:space="preserve">     Entre 10 y 50 SMLMV </v>
      </c>
      <c r="L33" s="261" t="str">
        <f>IF(OR(K33='[8]Tabla Impacto'!$C$11,K33='[8]Tabla Impacto'!$D$11),"Leve",IF(OR(K33='[8]Tabla Impacto'!$C$12,K33='[8]Tabla Impacto'!$D$12),"Menor",IF(OR(K33='[8]Tabla Impacto'!$C$13,K33='[8]Tabla Impacto'!$D$13),"Moderado",IF(OR(K33='[8]Tabla Impacto'!$C$14,K33='[8]Tabla Impacto'!$D$14),"Mayor",IF(OR(K33='[8]Tabla Impacto'!$C$15,K33='[8]Tabla Impacto'!$D$15),"Catastrófico","")))))</f>
        <v>Menor</v>
      </c>
      <c r="M33" s="262">
        <f>IF(L33="","",IF(L33="Leve",0.2,IF(L33="Menor",0.4,IF(L33="Moderado",0.6,IF(L33="Mayor",0.8,IF(L33="Catastrófico",1,))))))</f>
        <v>0.4</v>
      </c>
      <c r="N33" s="264" t="str">
        <f>IF(OR(AND(H33="Muy Baja",L33="Leve"),AND(H33="Muy Baja",L33="Menor"),AND(H33="Baja",L33="Leve")),"Bajo",IF(OR(AND(H33="Muy baja",L33="Moderado"),AND(H33="Baja",L33="Menor"),AND(H33="Baja",L33="Moderado"),AND(H33="Media",L33="Leve"),AND(H33="Media",L33="Menor"),AND(H33="Media",L33="Moderado"),AND(H33="Alta",L33="Leve"),AND(H33="Alta",L33="Menor")),"Moderado",IF(OR(AND(H33="Muy Baja",L33="Mayor"),AND(H33="Baja",L33="Mayor"),AND(H33="Media",L33="Mayor"),AND(H33="Alta",L33="Moderado"),AND(H33="Alta",L33="Mayor"),AND(H33="Muy Alta",L33="Leve"),AND(H33="Muy Alta",L33="Menor"),AND(H33="Muy Alta",L33="Moderado"),AND(H33="Muy Alta",L33="Mayor")),"Alto",IF(OR(AND(H33="Muy Baja",L33="Catastrófico"),AND(H33="Baja",L33="Catastrófico"),AND(H33="Media",L33="Catastrófico"),AND(H33="Alta",L33="Catastrófico"),AND(H33="Muy Alta",L33="Catastrófico")),"Extremo",""))))</f>
        <v>Moderado</v>
      </c>
      <c r="O33" s="265">
        <v>24</v>
      </c>
      <c r="P33" s="266" t="s">
        <v>34</v>
      </c>
      <c r="Q33" s="267" t="str">
        <f>IF(OR(R33="Preventivo",R33="Detectivo"),"Probabilidad",IF(R33="Correctivo","Impacto",""))</f>
        <v>Probabilidad</v>
      </c>
      <c r="R33" s="268" t="s">
        <v>5</v>
      </c>
      <c r="S33" s="268" t="s">
        <v>202</v>
      </c>
      <c r="T33" s="269" t="str">
        <f t="shared" si="51"/>
        <v>40%</v>
      </c>
      <c r="U33" s="268" t="s">
        <v>203</v>
      </c>
      <c r="V33" s="268" t="s">
        <v>204</v>
      </c>
      <c r="W33" s="268" t="s">
        <v>205</v>
      </c>
      <c r="X33" s="257" t="s">
        <v>292</v>
      </c>
      <c r="Y33" s="270">
        <f>IFERROR(IF(Q33="Probabilidad",(I33-(+I33*T33)),IF(Q33="Impacto",I33,"")),"")</f>
        <v>0.48</v>
      </c>
      <c r="Z33" s="271" t="str">
        <f t="shared" si="52"/>
        <v>Media</v>
      </c>
      <c r="AA33" s="269">
        <f t="shared" si="53"/>
        <v>0.48</v>
      </c>
      <c r="AB33" s="271" t="str">
        <f t="shared" si="54"/>
        <v>Menor</v>
      </c>
      <c r="AC33" s="269">
        <f>IFERROR(IF(Q33="Impacto",(M33-(+M33*T33)),IF(Q33="Probabilidad",M33,"")),"")</f>
        <v>0.4</v>
      </c>
      <c r="AD33" s="272" t="str">
        <f t="shared" si="55"/>
        <v>Moderado</v>
      </c>
      <c r="AE33" s="268" t="s">
        <v>15</v>
      </c>
      <c r="AF33" s="258"/>
      <c r="AG33" s="258"/>
      <c r="AH33" s="273"/>
      <c r="AI33" s="273"/>
      <c r="AJ33" s="258"/>
      <c r="AK33" s="260"/>
      <c r="AL33" s="280" t="s">
        <v>601</v>
      </c>
      <c r="AM33" s="17"/>
      <c r="AN33" s="17"/>
      <c r="AO33" s="17"/>
    </row>
    <row r="34" spans="1:41" ht="78.75" customHeight="1" x14ac:dyDescent="0.2">
      <c r="A34" s="411"/>
      <c r="B34" s="396" t="s">
        <v>9</v>
      </c>
      <c r="C34" s="413" t="s">
        <v>12</v>
      </c>
      <c r="D34" s="293" t="s">
        <v>13</v>
      </c>
      <c r="E34" s="408" t="s">
        <v>35</v>
      </c>
      <c r="F34" s="293" t="s">
        <v>339</v>
      </c>
      <c r="G34" s="290">
        <f>365*30</f>
        <v>10950</v>
      </c>
      <c r="H34" s="291" t="str">
        <f>IF(F34&lt;=0,"",IF(F34&lt;=2,"Muy Baja",IF(F34&lt;=24,"Baja",IF(F34&lt;=500,"Media",IF(F34&lt;=5000,"Alta","Muy Alta")))))</f>
        <v>Muy Alta</v>
      </c>
      <c r="I34" s="286">
        <f>IF(H34="","",IF(H34="Muy Baja",0.2,IF(H34="Baja",0.4,IF(H34="Media",0.6,IF(H34="Alta",0.8,IF(H34="Muy Alta",1,))))))</f>
        <v>1</v>
      </c>
      <c r="J34" s="292" t="s">
        <v>286</v>
      </c>
      <c r="K34" s="286" t="str">
        <f>IF(NOT(ISERROR(MATCH(J34,'[8]Tabla Impacto'!$B$221:$B$223,0))),'[8]Tabla Impacto'!$F$223&amp;"Por favor no seleccionar los criterios de impacto(Afectación Económica o presupuestal y Pérdida Reputacional)",J34)</f>
        <v xml:space="preserve">     Entre 50 y 100 SMLMV </v>
      </c>
      <c r="L34" s="291" t="str">
        <f>IF(OR(K34='[8]Tabla Impacto'!$C$11,K34='[8]Tabla Impacto'!$D$11),"Leve",IF(OR(K34='[8]Tabla Impacto'!$C$12,K34='[8]Tabla Impacto'!$D$12),"Menor",IF(OR(K34='[8]Tabla Impacto'!$C$13,K34='[8]Tabla Impacto'!$D$13),"Moderado",IF(OR(K34='[8]Tabla Impacto'!$C$14,K34='[8]Tabla Impacto'!$D$14),"Mayor",IF(OR(K34='[8]Tabla Impacto'!$C$15,K34='[8]Tabla Impacto'!$D$15),"Catastrófico","")))))</f>
        <v>Moderado</v>
      </c>
      <c r="M34" s="286">
        <f>IF(L34="","",IF(L34="Leve",0.2,IF(L34="Menor",0.4,IF(L34="Moderado",0.6,IF(L34="Mayor",0.8,IF(L34="Catastrófico",1,))))))</f>
        <v>0.6</v>
      </c>
      <c r="N34" s="287"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274">
        <v>25</v>
      </c>
      <c r="P34" s="236" t="s">
        <v>390</v>
      </c>
      <c r="Q34" s="53" t="str">
        <f>IF(OR(R34="Preventivo",R34="Detectivo"),"Probabilidad",IF(R34="Correctivo","Impacto",""))</f>
        <v>Impacto</v>
      </c>
      <c r="R34" s="50" t="s">
        <v>6</v>
      </c>
      <c r="S34" s="50" t="s">
        <v>202</v>
      </c>
      <c r="T34" s="44" t="str">
        <f t="shared" si="51"/>
        <v>25%</v>
      </c>
      <c r="U34" s="50" t="s">
        <v>206</v>
      </c>
      <c r="V34" s="50" t="s">
        <v>204</v>
      </c>
      <c r="W34" s="50" t="s">
        <v>205</v>
      </c>
      <c r="X34" s="51" t="s">
        <v>293</v>
      </c>
      <c r="Y34" s="80">
        <f>IFERROR(IF(Q34="Probabilidad",(I34-(+I34*T34)),IF(Q34="Impacto",I34,"")),"")</f>
        <v>1</v>
      </c>
      <c r="Z34" s="45" t="str">
        <f t="shared" si="52"/>
        <v>Muy Alta</v>
      </c>
      <c r="AA34" s="44">
        <f t="shared" si="53"/>
        <v>1</v>
      </c>
      <c r="AB34" s="45" t="str">
        <f t="shared" si="54"/>
        <v>Moderado</v>
      </c>
      <c r="AC34" s="44">
        <f>IFERROR(IF(Q34="Impacto",(M34-(+M34*T34)),IF(Q34="Probabilidad",M34,"")),"")</f>
        <v>0.44999999999999996</v>
      </c>
      <c r="AD34" s="47" t="str">
        <f t="shared" si="55"/>
        <v>Alto</v>
      </c>
      <c r="AE34" s="50" t="s">
        <v>11</v>
      </c>
      <c r="AF34" s="15" t="s">
        <v>391</v>
      </c>
      <c r="AG34" s="6" t="s">
        <v>13</v>
      </c>
      <c r="AH34" s="16" t="s">
        <v>148</v>
      </c>
      <c r="AI34" s="16" t="s">
        <v>135</v>
      </c>
      <c r="AJ34" s="15"/>
      <c r="AK34" s="6" t="s">
        <v>137</v>
      </c>
      <c r="AL34" s="281" t="s">
        <v>602</v>
      </c>
      <c r="AM34" s="17"/>
      <c r="AN34" s="17"/>
      <c r="AO34" s="17"/>
    </row>
    <row r="35" spans="1:41" ht="90" customHeight="1" x14ac:dyDescent="0.2">
      <c r="A35" s="411"/>
      <c r="B35" s="396"/>
      <c r="C35" s="413"/>
      <c r="D35" s="293"/>
      <c r="E35" s="408"/>
      <c r="F35" s="293"/>
      <c r="G35" s="290"/>
      <c r="H35" s="291"/>
      <c r="I35" s="286"/>
      <c r="J35" s="292"/>
      <c r="K35" s="286"/>
      <c r="L35" s="291"/>
      <c r="M35" s="286"/>
      <c r="N35" s="287"/>
      <c r="O35" s="274">
        <v>26</v>
      </c>
      <c r="P35" s="236" t="s">
        <v>87</v>
      </c>
      <c r="Q35" s="53" t="str">
        <f>IF(OR(R35="Preventivo",R35="Detectivo"),"Probabilidad",IF(R35="Correctivo","Impacto",""))</f>
        <v>Probabilidad</v>
      </c>
      <c r="R35" s="50" t="s">
        <v>5</v>
      </c>
      <c r="S35" s="50" t="s">
        <v>202</v>
      </c>
      <c r="T35" s="44" t="str">
        <f t="shared" si="51"/>
        <v>40%</v>
      </c>
      <c r="U35" s="50" t="s">
        <v>203</v>
      </c>
      <c r="V35" s="50" t="s">
        <v>204</v>
      </c>
      <c r="W35" s="50" t="s">
        <v>205</v>
      </c>
      <c r="X35" s="51" t="s">
        <v>294</v>
      </c>
      <c r="Y35" s="80">
        <f>IFERROR(IF(AND(Q34="Probabilidad",Q35="Probabilidad"),(AA34-(+AA34*T35)),IF(Q35="Probabilidad",(I34-(+I34*T35)),IF(Q35="Impacto",AA34,""))),"")</f>
        <v>0.6</v>
      </c>
      <c r="Z35" s="45" t="str">
        <f t="shared" si="52"/>
        <v>Media</v>
      </c>
      <c r="AA35" s="44">
        <f t="shared" si="53"/>
        <v>0.6</v>
      </c>
      <c r="AB35" s="45" t="str">
        <f t="shared" si="54"/>
        <v>Moderado</v>
      </c>
      <c r="AC35" s="44">
        <f>IFERROR(IF(AND(Q34="Impacto",Q35="Impacto"),(AC34-(+AC34*T35)),IF(Q35="Impacto",($N$16-(+$N$16*T35)),IF(Q35="Probabilidad",AC34,""))),"")</f>
        <v>0.44999999999999996</v>
      </c>
      <c r="AD35" s="47" t="str">
        <f t="shared" si="55"/>
        <v>Moderado</v>
      </c>
      <c r="AE35" s="50"/>
      <c r="AF35" s="15"/>
      <c r="AG35" s="6"/>
      <c r="AH35" s="16"/>
      <c r="AI35" s="16"/>
      <c r="AJ35" s="15"/>
      <c r="AK35" s="6"/>
      <c r="AL35" s="281" t="s">
        <v>603</v>
      </c>
      <c r="AM35" s="17"/>
      <c r="AN35" s="17"/>
      <c r="AO35" s="17"/>
    </row>
    <row r="36" spans="1:41" ht="94.5" customHeight="1" x14ac:dyDescent="0.2">
      <c r="A36" s="411"/>
      <c r="B36" s="251" t="s">
        <v>349</v>
      </c>
      <c r="C36" s="51" t="s">
        <v>84</v>
      </c>
      <c r="D36" s="15" t="s">
        <v>86</v>
      </c>
      <c r="E36" s="275" t="s">
        <v>85</v>
      </c>
      <c r="F36" s="15" t="s">
        <v>339</v>
      </c>
      <c r="G36" s="6">
        <v>25</v>
      </c>
      <c r="H36" s="56" t="str">
        <f>IF(G36&lt;=0,"",IF(G36&lt;=2,"Muy Baja",IF(G36&lt;=24,"Baja",IF(G36&lt;=500,"Media",IF(G36&lt;=5000,"Alta","Muy Alta")))))</f>
        <v>Media</v>
      </c>
      <c r="I36" s="64">
        <f>IF(H36="","",IF(H36="Muy Baja",0.2,IF(H36="Baja",0.4,IF(H36="Media",0.6,IF(H36="Alta",0.8,IF(H36="Muy Alta",1,))))))</f>
        <v>0.6</v>
      </c>
      <c r="J36" s="65" t="s">
        <v>218</v>
      </c>
      <c r="K36" s="64" t="str">
        <f>IF(NOT(ISERROR(MATCH(J36,'[8]Tabla Impacto'!$B$221:$B$223,0))),'[8]Tabla Impacto'!$F$223&amp;"Por favor no seleccionar los criterios de impacto(Afectación Económica o presupuestal y Pérdida Reputacional)",J36)</f>
        <v xml:space="preserve">     Afectación menor a 10 SMLMV .</v>
      </c>
      <c r="L36" s="56" t="str">
        <f>IF(OR(K36='[8]Tabla Impacto'!$C$11,K36='[8]Tabla Impacto'!$D$11),"Leve",IF(OR(K36='[8]Tabla Impacto'!$C$12,K36='[8]Tabla Impacto'!$D$12),"Menor",IF(OR(K36='[8]Tabla Impacto'!$C$13,K36='[8]Tabla Impacto'!$D$13),"Moderado",IF(OR(K36='[8]Tabla Impacto'!$C$14,K36='[8]Tabla Impacto'!$D$14),"Mayor",IF(OR(K36='[8]Tabla Impacto'!$C$15,K36='[8]Tabla Impacto'!$D$15),"Catastrófico","")))))</f>
        <v>Leve</v>
      </c>
      <c r="M36" s="64">
        <f>IF(L36="","",IF(L36="Leve",0.2,IF(L36="Menor",0.4,IF(L36="Moderado",0.6,IF(L36="Mayor",0.8,IF(L36="Catastrófico",1,))))))</f>
        <v>0.2</v>
      </c>
      <c r="N36" s="66"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Moderado</v>
      </c>
      <c r="O36" s="274">
        <v>27</v>
      </c>
      <c r="P36" s="236" t="s">
        <v>533</v>
      </c>
      <c r="Q36" s="53" t="str">
        <f>IF(OR(R36="Preventivo",R36="Detectivo"),"Probabilidad",IF(R36="Correctivo","Impacto",""))</f>
        <v>Probabilidad</v>
      </c>
      <c r="R36" s="50" t="s">
        <v>5</v>
      </c>
      <c r="S36" s="50" t="s">
        <v>202</v>
      </c>
      <c r="T36" s="44" t="str">
        <f t="shared" si="51"/>
        <v>40%</v>
      </c>
      <c r="U36" s="50" t="s">
        <v>203</v>
      </c>
      <c r="V36" s="50" t="s">
        <v>204</v>
      </c>
      <c r="W36" s="50" t="s">
        <v>205</v>
      </c>
      <c r="X36" s="93" t="s">
        <v>470</v>
      </c>
      <c r="Y36" s="80">
        <f>IFERROR(IF(Q36="Probabilidad",(I36-(+I36*T36)),IF(Q36="Impacto",I36,"")),"")</f>
        <v>0.36</v>
      </c>
      <c r="Z36" s="45" t="str">
        <f t="shared" si="52"/>
        <v>Baja</v>
      </c>
      <c r="AA36" s="44">
        <f t="shared" si="53"/>
        <v>0.36</v>
      </c>
      <c r="AB36" s="45" t="str">
        <f t="shared" si="54"/>
        <v>Leve</v>
      </c>
      <c r="AC36" s="44">
        <f>IFERROR(IF(Q36="Impacto",(M36-(+M36*T36)),IF(Q36="Probabilidad",M36,"")),"")</f>
        <v>0.2</v>
      </c>
      <c r="AD36" s="47" t="str">
        <f t="shared" si="55"/>
        <v>Bajo</v>
      </c>
      <c r="AE36" s="50" t="s">
        <v>15</v>
      </c>
      <c r="AF36" s="15"/>
      <c r="AG36" s="6"/>
      <c r="AH36" s="16"/>
      <c r="AI36" s="16"/>
      <c r="AJ36" s="15"/>
      <c r="AK36" s="6"/>
      <c r="AL36" s="276" t="s">
        <v>534</v>
      </c>
      <c r="AM36" s="17"/>
      <c r="AN36" s="17"/>
      <c r="AO36" s="17"/>
    </row>
    <row r="37" spans="1:41" ht="76.5" x14ac:dyDescent="0.2">
      <c r="A37" s="411"/>
      <c r="B37" s="396" t="s">
        <v>200</v>
      </c>
      <c r="C37" s="293" t="s">
        <v>295</v>
      </c>
      <c r="D37" s="293" t="s">
        <v>13</v>
      </c>
      <c r="E37" s="408" t="s">
        <v>88</v>
      </c>
      <c r="F37" s="293" t="s">
        <v>3</v>
      </c>
      <c r="G37" s="290">
        <f>365*8</f>
        <v>2920</v>
      </c>
      <c r="H37" s="291" t="str">
        <f>IF(G37&lt;=0,"",IF(G37&lt;=2,"Muy Baja",IF(G37&lt;=24,"Baja",IF(G37&lt;=500,"Media",IF(G37&lt;=5000,"Alta","Muy Alta")))))</f>
        <v>Alta</v>
      </c>
      <c r="I37" s="286">
        <f>IF(H37="","",IF(H37="Muy Baja",0.2,IF(H37="Baja",0.4,IF(H37="Media",0.6,IF(H37="Alta",0.8,IF(H37="Muy Alta",1,))))))</f>
        <v>0.8</v>
      </c>
      <c r="J37" s="292" t="s">
        <v>210</v>
      </c>
      <c r="K37" s="286" t="str">
        <f>IF(NOT(ISERROR(MATCH(J37,'[8]Tabla Impacto'!$B$221:$B$223,0))),'[8]Tabla Impacto'!$F$223&amp;"Por favor no seleccionar los criterios de impacto(Afectación Económica o presupuestal y Pérdida Reputacional)",J37)</f>
        <v xml:space="preserve">     El riesgo afecta la imagen de la entidad con algunos usuarios de relevancia frente al logro de los objetivos</v>
      </c>
      <c r="L37" s="291" t="str">
        <f>IF(OR(K37='[8]Tabla Impacto'!$C$11,K37='[8]Tabla Impacto'!$D$11),"Leve",IF(OR(K37='[8]Tabla Impacto'!$C$12,K37='[8]Tabla Impacto'!$D$12),"Menor",IF(OR(K37='[8]Tabla Impacto'!$C$13,K37='[8]Tabla Impacto'!$D$13),"Moderado",IF(OR(K37='[8]Tabla Impacto'!$C$14,K37='[8]Tabla Impacto'!$D$14),"Mayor",IF(OR(K37='[8]Tabla Impacto'!$C$15,K37='[8]Tabla Impacto'!$D$15),"Catastrófico","")))))</f>
        <v>Moderado</v>
      </c>
      <c r="M37" s="286">
        <f>IF(L37="","",IF(L37="Leve",0.2,IF(L37="Menor",0.4,IF(L37="Moderado",0.6,IF(L37="Mayor",0.8,IF(L37="Catastrófico",1,))))))</f>
        <v>0.6</v>
      </c>
      <c r="N37" s="287" t="str">
        <f>IF(OR(AND(H37="Muy Baja",L37="Leve"),AND(H37="Muy Baja",L37="Menor"),AND(H37="Baja",L37="Leve")),"Bajo",IF(OR(AND(H37="Muy baja",L37="Moderado"),AND(H37="Baja",L37="Menor"),AND(H37="Baja",L37="Moderado"),AND(H37="Media",L37="Leve"),AND(H37="Media",L37="Menor"),AND(H37="Media",L37="Moderado"),AND(H37="Alta",L37="Leve"),AND(H37="Alta",L37="Menor")),"Moderado",IF(OR(AND(H37="Muy Baja",L37="Mayor"),AND(H37="Baja",L37="Mayor"),AND(H37="Media",L37="Mayor"),AND(H37="Alta",L37="Moderado"),AND(H37="Alta",L37="Mayor"),AND(H37="Muy Alta",L37="Leve"),AND(H37="Muy Alta",L37="Menor"),AND(H37="Muy Alta",L37="Moderado"),AND(H37="Muy Alta",L37="Mayor")),"Alto",IF(OR(AND(H37="Muy Baja",L37="Catastrófico"),AND(H37="Baja",L37="Catastrófico"),AND(H37="Media",L37="Catastrófico"),AND(H37="Alta",L37="Catastrófico"),AND(H37="Muy Alta",L37="Catastrófico")),"Extremo",""))))</f>
        <v>Alto</v>
      </c>
      <c r="O37" s="274">
        <v>28</v>
      </c>
      <c r="P37" s="236" t="s">
        <v>392</v>
      </c>
      <c r="Q37" s="53" t="str">
        <f t="shared" ref="Q37:Q67" si="56">IF(OR(R37="Preventivo",R37="Detectivo"),"Probabilidad",IF(R37="Correctivo","Impacto",""))</f>
        <v>Probabilidad</v>
      </c>
      <c r="R37" s="50" t="s">
        <v>5</v>
      </c>
      <c r="S37" s="50" t="s">
        <v>202</v>
      </c>
      <c r="T37" s="44" t="str">
        <f t="shared" si="51"/>
        <v>40%</v>
      </c>
      <c r="U37" s="50" t="s">
        <v>203</v>
      </c>
      <c r="V37" s="50" t="s">
        <v>204</v>
      </c>
      <c r="W37" s="50" t="s">
        <v>205</v>
      </c>
      <c r="X37" s="51" t="s">
        <v>296</v>
      </c>
      <c r="Y37" s="80">
        <f>IFERROR(IF(Q37="Probabilidad",(I37-(+I37*T37)),IF(Q37="Impacto",I37,"")),"")</f>
        <v>0.48</v>
      </c>
      <c r="Z37" s="45" t="str">
        <f t="shared" si="52"/>
        <v>Media</v>
      </c>
      <c r="AA37" s="44">
        <f t="shared" si="53"/>
        <v>0.48</v>
      </c>
      <c r="AB37" s="45" t="str">
        <f t="shared" si="54"/>
        <v>Moderado</v>
      </c>
      <c r="AC37" s="44">
        <f>IFERROR(IF(Q37="Impacto",(M37-(+M37*T37)),IF(Q37="Probabilidad",M37,"")),"")</f>
        <v>0.6</v>
      </c>
      <c r="AD37" s="47" t="str">
        <f t="shared" si="55"/>
        <v>Moderado</v>
      </c>
      <c r="AE37" s="288" t="s">
        <v>15</v>
      </c>
      <c r="AF37" s="15"/>
      <c r="AG37" s="6"/>
      <c r="AH37" s="16"/>
      <c r="AI37" s="16"/>
      <c r="AJ37" s="15"/>
      <c r="AK37" s="6"/>
      <c r="AL37" s="276" t="s">
        <v>535</v>
      </c>
      <c r="AM37" s="17"/>
      <c r="AN37" s="17"/>
      <c r="AO37" s="17"/>
    </row>
    <row r="38" spans="1:41" ht="114.75" x14ac:dyDescent="0.2">
      <c r="A38" s="411"/>
      <c r="B38" s="396"/>
      <c r="C38" s="293"/>
      <c r="D38" s="293"/>
      <c r="E38" s="408"/>
      <c r="F38" s="293"/>
      <c r="G38" s="290"/>
      <c r="H38" s="291"/>
      <c r="I38" s="286"/>
      <c r="J38" s="292"/>
      <c r="K38" s="286"/>
      <c r="L38" s="291"/>
      <c r="M38" s="286"/>
      <c r="N38" s="287"/>
      <c r="O38" s="274">
        <v>29</v>
      </c>
      <c r="P38" s="236" t="s">
        <v>393</v>
      </c>
      <c r="Q38" s="53" t="str">
        <f t="shared" si="56"/>
        <v>Probabilidad</v>
      </c>
      <c r="R38" s="50" t="s">
        <v>5</v>
      </c>
      <c r="S38" s="50" t="s">
        <v>202</v>
      </c>
      <c r="T38" s="44" t="str">
        <f t="shared" si="51"/>
        <v>40%</v>
      </c>
      <c r="U38" s="50" t="s">
        <v>203</v>
      </c>
      <c r="V38" s="50" t="s">
        <v>204</v>
      </c>
      <c r="W38" s="50" t="s">
        <v>205</v>
      </c>
      <c r="X38" s="51" t="s">
        <v>394</v>
      </c>
      <c r="Y38" s="80">
        <f>IFERROR(IF(AND(Q37="Probabilidad",Q38="Probabilidad"),(AA37-(+AA37*T38)),IF(Q38="Probabilidad",(I37-(+I37*T38)),IF(Q38="Impacto",AA37,""))),"")</f>
        <v>0.28799999999999998</v>
      </c>
      <c r="Z38" s="45" t="str">
        <f t="shared" si="52"/>
        <v>Baja</v>
      </c>
      <c r="AA38" s="44">
        <f t="shared" si="53"/>
        <v>0.28799999999999998</v>
      </c>
      <c r="AB38" s="45" t="str">
        <f t="shared" si="54"/>
        <v>Moderado</v>
      </c>
      <c r="AC38" s="44">
        <f>IFERROR(IF(AND(Q37="Impacto",Q38="Impacto"),(AC37-(+AC37*T38)),IF(Q38="Impacto",($N$16-(+$N$16*T38)),IF(Q38="Probabilidad",AC37,""))),"")</f>
        <v>0.6</v>
      </c>
      <c r="AD38" s="47" t="str">
        <f t="shared" si="55"/>
        <v>Moderado</v>
      </c>
      <c r="AE38" s="288"/>
      <c r="AF38" s="15"/>
      <c r="AG38" s="6"/>
      <c r="AH38" s="16"/>
      <c r="AI38" s="16"/>
      <c r="AJ38" s="15"/>
      <c r="AK38" s="6"/>
      <c r="AL38" s="276" t="s">
        <v>536</v>
      </c>
      <c r="AM38" s="17"/>
      <c r="AN38" s="17"/>
      <c r="AO38" s="17"/>
    </row>
    <row r="39" spans="1:41" ht="114.75" x14ac:dyDescent="0.2">
      <c r="A39" s="411"/>
      <c r="B39" s="251" t="s">
        <v>349</v>
      </c>
      <c r="C39" s="15" t="s">
        <v>89</v>
      </c>
      <c r="D39" s="15" t="s">
        <v>13</v>
      </c>
      <c r="E39" s="275" t="s">
        <v>395</v>
      </c>
      <c r="F39" s="15" t="s">
        <v>339</v>
      </c>
      <c r="G39" s="6">
        <v>12</v>
      </c>
      <c r="H39" s="56" t="str">
        <f>IF(G39&lt;=0,"",IF(G39&lt;=2,"Muy Baja",IF(G39&lt;=24,"Baja",IF(G39&lt;=500,"Media",IF(G39&lt;=5000,"Alta","Muy Alta")))))</f>
        <v>Baja</v>
      </c>
      <c r="I39" s="64">
        <f>IF(H39="","",IF(H39="Muy Baja",0.2,IF(H39="Baja",0.4,IF(H39="Media",0.6,IF(H39="Alta",0.8,IF(H39="Muy Alta",1,))))))</f>
        <v>0.4</v>
      </c>
      <c r="J39" s="65" t="s">
        <v>384</v>
      </c>
      <c r="K39" s="64" t="str">
        <f>IF(NOT(ISERROR(MATCH(J39,'[8]Tabla Impacto'!$B$221:$B$223,0))),'[8]Tabla Impacto'!$F$223&amp;"Por favor no seleccionar los criterios de impacto(Afectación Económica o presupuestal y Pérdida Reputacional)",J39)</f>
        <v xml:space="preserve">     El riesgo afecta la imagen de la entidad internamente, de conocimiento general, nivel interno, de junta directiva y accionistas y/o de proveedores</v>
      </c>
      <c r="L39" s="56" t="s">
        <v>467</v>
      </c>
      <c r="M39" s="64">
        <v>0.6</v>
      </c>
      <c r="N39" s="66" t="str">
        <f>IF(OR(AND(H39="Muy Baja",L39="Leve"),AND(H39="Muy Baja",L39="Menor"),AND(H39="Baja",L39="Leve")),"Bajo",IF(OR(AND(H39="Muy baja",L39="Moderado"),AND(H39="Baja",L39="Menor"),AND(H39="Baja",L39="Moderado"),AND(H39="Media",L39="Leve"),AND(H39="Media",L39="Menor"),AND(H39="Media",L39="Moderado"),AND(H39="Alta",L39="Leve"),AND(H39="Alta",L39="Menor")),"Moderado",IF(OR(AND(H39="Muy Baja",L39="Mayor"),AND(H39="Baja",L39="Mayor"),AND(H39="Media",L39="Mayor"),AND(H39="Alta",L39="Moderado"),AND(H39="Alta",L39="Mayor"),AND(H39="Muy Alta",L39="Leve"),AND(H39="Muy Alta",L39="Menor"),AND(H39="Muy Alta",L39="Moderado"),AND(H39="Muy Alta",L39="Mayor")),"Alto",IF(OR(AND(H39="Muy Baja",L39="Catastrófico"),AND(H39="Baja",L39="Catastrófico"),AND(H39="Media",L39="Catastrófico"),AND(H39="Alta",L39="Catastrófico"),AND(H39="Muy Alta",L39="Catastrófico")),"Extremo",""))))</f>
        <v>Moderado</v>
      </c>
      <c r="O39" s="274">
        <v>30</v>
      </c>
      <c r="P39" s="236" t="s">
        <v>466</v>
      </c>
      <c r="Q39" s="53" t="str">
        <f t="shared" si="56"/>
        <v>Probabilidad</v>
      </c>
      <c r="R39" s="50" t="s">
        <v>5</v>
      </c>
      <c r="S39" s="50" t="s">
        <v>202</v>
      </c>
      <c r="T39" s="44" t="str">
        <f t="shared" si="51"/>
        <v>40%</v>
      </c>
      <c r="U39" s="50" t="s">
        <v>203</v>
      </c>
      <c r="V39" s="50" t="s">
        <v>204</v>
      </c>
      <c r="W39" s="50" t="s">
        <v>205</v>
      </c>
      <c r="X39" s="51" t="s">
        <v>469</v>
      </c>
      <c r="Y39" s="80">
        <f>IFERROR(IF(Q39="Probabilidad",(I39-(+I39*T39)),IF(Q39="Impacto",I39,"")),"")</f>
        <v>0.24</v>
      </c>
      <c r="Z39" s="45" t="str">
        <f>IFERROR(IF(Y39="","",IF(Y39&lt;=0.2,"Muy Baja",IF(Y39&lt;=0.4,"Baja",IF(Y39&lt;=0.6,"Media",IF(Y39&lt;=0.8,"Alta","Muy Alta"))))),"")</f>
        <v>Baja</v>
      </c>
      <c r="AA39" s="44">
        <f>+Y39</f>
        <v>0.24</v>
      </c>
      <c r="AB39" s="45" t="str">
        <f>IFERROR(IF(AC39="","",IF(AC39&lt;=0.2,"Leve",IF(AC39&lt;=0.4,"Menor",IF(AC39&lt;=0.6,"Moderado",IF(AC39&lt;=0.8,"Mayor","Catastrófico"))))),"")</f>
        <v>Moderado</v>
      </c>
      <c r="AC39" s="44">
        <v>0.6</v>
      </c>
      <c r="AD39" s="47" t="str">
        <f>IFERROR(IF(OR(AND(Z39="Muy Baja",AB39="Leve"),AND(Z39="Muy Baja",AB39="Menor"),AND(Z39="Baja",AB39="Leve")),"Bajo",IF(OR(AND(Z39="Muy baja",AB39="Moderado"),AND(Z39="Baja",AB39="Menor"),AND(Z39="Baja",AB39="Moderado"),AND(Z39="Media",AB39="Leve"),AND(Z39="Media",AB39="Menor"),AND(Z39="Media",AB39="Moderado"),AND(Z39="Alta",AB39="Leve"),AND(Z39="Alta",AB39="Menor")),"Moderado",IF(OR(AND(Z39="Muy Baja",AB39="Mayor"),AND(Z39="Baja",AB39="Mayor"),AND(Z39="Media",AB39="Mayor"),AND(Z39="Alta",AB39="Moderado"),AND(Z39="Alta",AB39="Mayor"),AND(Z39="Muy Alta",AB39="Leve"),AND(Z39="Muy Alta",AB39="Menor"),AND(Z39="Muy Alta",AB39="Moderado"),AND(Z39="Muy Alta",AB39="Mayor")),"Alto",IF(OR(AND(Z39="Muy Baja",AB39="Catastrófico"),AND(Z39="Baja",AB39="Catastrófico"),AND(Z39="Media",AB39="Catastrófico"),AND(Z39="Alta",AB39="Catastrófico"),AND(Z39="Muy Alta",AB39="Catastrófico")),"Extremo","")))),"")</f>
        <v>Moderado</v>
      </c>
      <c r="AE39" s="50" t="s">
        <v>15</v>
      </c>
      <c r="AF39" s="15"/>
      <c r="AG39" s="6"/>
      <c r="AH39" s="16"/>
      <c r="AI39" s="16"/>
      <c r="AJ39" s="15"/>
      <c r="AK39" s="6"/>
      <c r="AL39" s="276" t="s">
        <v>537</v>
      </c>
      <c r="AM39" s="17"/>
      <c r="AN39" s="17"/>
      <c r="AO39" s="17"/>
    </row>
    <row r="40" spans="1:41" ht="114.75" x14ac:dyDescent="0.2">
      <c r="A40" s="411"/>
      <c r="B40" s="251" t="s">
        <v>349</v>
      </c>
      <c r="C40" s="15" t="s">
        <v>90</v>
      </c>
      <c r="D40" s="15" t="s">
        <v>13</v>
      </c>
      <c r="E40" s="275" t="s">
        <v>396</v>
      </c>
      <c r="F40" s="15" t="s">
        <v>339</v>
      </c>
      <c r="G40" s="6">
        <v>12</v>
      </c>
      <c r="H40" s="56" t="str">
        <f>IF(G40&lt;=0,"",IF(G40&lt;=2,"Muy Baja",IF(G40&lt;=24,"Baja",IF(G40&lt;=500,"Media",IF(G40&lt;=5000,"Alta","Muy Alta")))))</f>
        <v>Baja</v>
      </c>
      <c r="I40" s="64">
        <f>IF(H40="","",IF(H40="Muy Baja",0.2,IF(H40="Baja",0.4,IF(H40="Media",0.6,IF(H40="Alta",0.8,IF(H40="Muy Alta",1,))))))</f>
        <v>0.4</v>
      </c>
      <c r="J40" s="65" t="s">
        <v>217</v>
      </c>
      <c r="K40" s="64" t="str">
        <f>IF(NOT(ISERROR(MATCH(J40,'[8]Tabla Impacto'!$B$221:$B$223,0))),'[8]Tabla Impacto'!$F$223&amp;"Por favor no seleccionar los criterios de impacto(Afectación Económica o presupuestal y Pérdida Reputacional)",J40)</f>
        <v xml:space="preserve">     Entre 10 y 50 SMLMV </v>
      </c>
      <c r="L40" s="56" t="str">
        <f>IF(OR(K40='[8]Tabla Impacto'!$C$11,K40='[8]Tabla Impacto'!$D$11),"Leve",IF(OR(K40='[8]Tabla Impacto'!$C$12,K40='[8]Tabla Impacto'!$D$12),"Menor",IF(OR(K40='[8]Tabla Impacto'!$C$13,K40='[8]Tabla Impacto'!$D$13),"Moderado",IF(OR(K40='[8]Tabla Impacto'!$C$14,K40='[8]Tabla Impacto'!$D$14),"Mayor",IF(OR(K40='[8]Tabla Impacto'!$C$15,K40='[8]Tabla Impacto'!$D$15),"Catastrófico","")))))</f>
        <v>Menor</v>
      </c>
      <c r="M40" s="64">
        <f>IF(L40="","",IF(L40="Leve",0.2,IF(L40="Menor",0.4,IF(L40="Moderado",0.6,IF(L40="Mayor",0.8,IF(L40="Catastrófico",1,))))))</f>
        <v>0.4</v>
      </c>
      <c r="N40" s="66"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Moderado</v>
      </c>
      <c r="O40" s="274">
        <v>31</v>
      </c>
      <c r="P40" s="236" t="s">
        <v>538</v>
      </c>
      <c r="Q40" s="53" t="str">
        <f t="shared" si="56"/>
        <v>Probabilidad</v>
      </c>
      <c r="R40" s="50" t="s">
        <v>5</v>
      </c>
      <c r="S40" s="50" t="s">
        <v>202</v>
      </c>
      <c r="T40" s="44" t="str">
        <f t="shared" si="51"/>
        <v>40%</v>
      </c>
      <c r="U40" s="50" t="s">
        <v>203</v>
      </c>
      <c r="V40" s="50" t="s">
        <v>204</v>
      </c>
      <c r="W40" s="50" t="s">
        <v>205</v>
      </c>
      <c r="X40" s="93" t="s">
        <v>468</v>
      </c>
      <c r="Y40" s="80">
        <f>IFERROR(IF(Q40="Probabilidad",(I40-(+I40*T40)),IF(Q40="Impacto",I40,"")),"")</f>
        <v>0.24</v>
      </c>
      <c r="Z40" s="45" t="str">
        <f>IFERROR(IF(Y40="","",IF(Y40&lt;=0.2,"Muy Baja",IF(Y40&lt;=0.4,"Baja",IF(Y40&lt;=0.6,"Media",IF(Y40&lt;=0.8,"Alta","Muy Alta"))))),"")</f>
        <v>Baja</v>
      </c>
      <c r="AA40" s="44">
        <f>+Y40</f>
        <v>0.24</v>
      </c>
      <c r="AB40" s="45" t="str">
        <f>IFERROR(IF(AC40="","",IF(AC40&lt;=0.2,"Leve",IF(AC40&lt;=0.4,"Menor",IF(AC40&lt;=0.6,"Moderado",IF(AC40&lt;=0.8,"Mayor","Catastrófico"))))),"")</f>
        <v>Menor</v>
      </c>
      <c r="AC40" s="44">
        <f>IFERROR(IF(Q40="Impacto",(M40-(+M40*T40)),IF(Q40="Probabilidad",M40,"")),"")</f>
        <v>0.4</v>
      </c>
      <c r="AD40" s="47"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Moderado</v>
      </c>
      <c r="AE40" s="50" t="s">
        <v>15</v>
      </c>
      <c r="AF40" s="15"/>
      <c r="AG40" s="6"/>
      <c r="AH40" s="16"/>
      <c r="AI40" s="16"/>
      <c r="AJ40" s="15"/>
      <c r="AK40" s="6"/>
      <c r="AL40" s="276" t="s">
        <v>539</v>
      </c>
      <c r="AM40" s="17"/>
      <c r="AN40" s="17"/>
      <c r="AO40" s="17"/>
    </row>
    <row r="41" spans="1:41" ht="188.25" customHeight="1" x14ac:dyDescent="0.2">
      <c r="A41" s="411"/>
      <c r="B41" s="396" t="s">
        <v>200</v>
      </c>
      <c r="C41" s="293" t="s">
        <v>297</v>
      </c>
      <c r="D41" s="293" t="s">
        <v>305</v>
      </c>
      <c r="E41" s="408" t="s">
        <v>298</v>
      </c>
      <c r="F41" s="293" t="s">
        <v>339</v>
      </c>
      <c r="G41" s="290">
        <v>1</v>
      </c>
      <c r="H41" s="291" t="str">
        <f>IF(G41&lt;=0,"",IF(G41&lt;=2,"Muy Baja",IF(G41&lt;=24,"Baja",IF(G41&lt;=500,"Media",IF(G41&lt;=5000,"Alta","Muy Alta")))))</f>
        <v>Muy Baja</v>
      </c>
      <c r="I41" s="286">
        <f>IF(H41="","",IF(H41="Muy Baja",0.2,IF(H41="Baja",0.4,IF(H41="Media",0.6,IF(H41="Alta",0.8,IF(H41="Muy Alta",1,))))))</f>
        <v>0.2</v>
      </c>
      <c r="J41" s="292" t="s">
        <v>210</v>
      </c>
      <c r="K41" s="286" t="str">
        <f>IF(NOT(ISERROR(MATCH(J41,'[8]Tabla Impacto'!$B$221:$B$223,0))),'[8]Tabla Impacto'!$F$223&amp;"Por favor no seleccionar los criterios de impacto(Afectación Económica o presupuestal y Pérdida Reputacional)",J41)</f>
        <v xml:space="preserve">     El riesgo afecta la imagen de la entidad con algunos usuarios de relevancia frente al logro de los objetivos</v>
      </c>
      <c r="L41" s="291" t="str">
        <f>IF(OR(K41='[8]Tabla Impacto'!$C$11,K41='[8]Tabla Impacto'!$D$11),"Leve",IF(OR(K41='[8]Tabla Impacto'!$C$12,K41='[8]Tabla Impacto'!$D$12),"Menor",IF(OR(K41='[8]Tabla Impacto'!$C$13,K41='[8]Tabla Impacto'!$D$13),"Moderado",IF(OR(K41='[8]Tabla Impacto'!$C$14,K41='[8]Tabla Impacto'!$D$14),"Mayor",IF(OR(K41='[8]Tabla Impacto'!$C$15,K41='[8]Tabla Impacto'!$D$15),"Catastrófico","")))))</f>
        <v>Moderado</v>
      </c>
      <c r="M41" s="286">
        <f>IF(L41="","",IF(L41="Leve",0.2,IF(L41="Menor",0.4,IF(L41="Moderado",0.6,IF(L41="Mayor",0.8,IF(L41="Catastrófico",1,))))))</f>
        <v>0.6</v>
      </c>
      <c r="N41" s="287" t="str">
        <f>IF(OR(AND(H41="Muy Baja",L41="Leve"),AND(H41="Muy Baja",L41="Menor"),AND(H41="Baja",L41="Leve")),"Bajo",IF(OR(AND(H41="Muy baja",L41="Moderado"),AND(H41="Baja",L41="Menor"),AND(H41="Baja",L41="Moderado"),AND(H41="Media",L41="Leve"),AND(H41="Media",L41="Menor"),AND(H41="Media",L41="Moderado"),AND(H41="Alta",L41="Leve"),AND(H41="Alta",L41="Menor")),"Moderado",IF(OR(AND(H41="Muy Baja",L41="Mayor"),AND(H41="Baja",L41="Mayor"),AND(H41="Media",L41="Mayor"),AND(H41="Alta",L41="Moderado"),AND(H41="Alta",L41="Mayor"),AND(H41="Muy Alta",L41="Leve"),AND(H41="Muy Alta",L41="Menor"),AND(H41="Muy Alta",L41="Moderado"),AND(H41="Muy Alta",L41="Mayor")),"Alto",IF(OR(AND(H41="Muy Baja",L41="Catastrófico"),AND(H41="Baja",L41="Catastrófico"),AND(H41="Media",L41="Catastrófico"),AND(H41="Alta",L41="Catastrófico"),AND(H41="Muy Alta",L41="Catastrófico")),"Extremo",""))))</f>
        <v>Moderado</v>
      </c>
      <c r="O41" s="274">
        <v>32</v>
      </c>
      <c r="P41" s="237" t="s">
        <v>540</v>
      </c>
      <c r="Q41" s="53" t="str">
        <f t="shared" si="56"/>
        <v>Probabilidad</v>
      </c>
      <c r="R41" s="50" t="s">
        <v>5</v>
      </c>
      <c r="S41" s="50" t="s">
        <v>202</v>
      </c>
      <c r="T41" s="44" t="str">
        <f>IF(AND(R41="Preventivo",S41="Automático"),"50%",IF(AND(R41="Preventivo",S41="Manual"),"40%",IF(AND(R41="Detectivo",S41="Automático"),"40%",IF(AND(R41="Detectivo",S41="Manual"),"30%",IF(AND(R41="Correctivo",S41="Automático"),"35%",IF(AND(R41="Correctivo",S41="Manual"),"25%",""))))))</f>
        <v>40%</v>
      </c>
      <c r="U41" s="50" t="s">
        <v>203</v>
      </c>
      <c r="V41" s="50" t="s">
        <v>204</v>
      </c>
      <c r="W41" s="50" t="s">
        <v>205</v>
      </c>
      <c r="X41" s="4" t="s">
        <v>299</v>
      </c>
      <c r="Y41" s="80">
        <f>IFERROR(IF(Q41="Probabilidad",(I41-(+I41*T41)),IF(Q41="Impacto",I41,"")),"")</f>
        <v>0.12</v>
      </c>
      <c r="Z41" s="45" t="str">
        <f>IFERROR(IF(Y41="","",IF(Y41&lt;=0.2,"Muy Baja",IF(Y41&lt;=0.4,"Baja",IF(Y41&lt;=0.6,"Media",IF(Y41&lt;=0.8,"Alta","Muy Alta"))))),"")</f>
        <v>Muy Baja</v>
      </c>
      <c r="AA41" s="44">
        <f>+Y41</f>
        <v>0.12</v>
      </c>
      <c r="AB41" s="45" t="str">
        <f>IFERROR(IF(AC41="","",IF(AC41&lt;=0.2,"Leve",IF(AC41&lt;=0.4,"Menor",IF(AC41&lt;=0.6,"Moderado",IF(AC41&lt;=0.8,"Mayor","Catastrófico"))))),"")</f>
        <v>Moderado</v>
      </c>
      <c r="AC41" s="44">
        <f>IFERROR(IF(Q41="Impacto",(M41-(+M41*T41)),IF(Q41="Probabilidad",M41,"")),"")</f>
        <v>0.6</v>
      </c>
      <c r="AD41" s="47" t="str">
        <f>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Moderado</v>
      </c>
      <c r="AE41" s="288" t="s">
        <v>15</v>
      </c>
      <c r="AF41" s="15"/>
      <c r="AG41" s="6"/>
      <c r="AH41" s="16"/>
      <c r="AI41" s="16"/>
      <c r="AJ41" s="15"/>
      <c r="AK41" s="6"/>
      <c r="AL41" s="282" t="s">
        <v>604</v>
      </c>
      <c r="AM41" s="17"/>
      <c r="AN41" s="17"/>
      <c r="AO41" s="17"/>
    </row>
    <row r="42" spans="1:41" ht="116.25" customHeight="1" x14ac:dyDescent="0.2">
      <c r="A42" s="411"/>
      <c r="B42" s="396"/>
      <c r="C42" s="293"/>
      <c r="D42" s="293"/>
      <c r="E42" s="408"/>
      <c r="F42" s="293"/>
      <c r="G42" s="290"/>
      <c r="H42" s="291"/>
      <c r="I42" s="286"/>
      <c r="J42" s="292"/>
      <c r="K42" s="286"/>
      <c r="L42" s="291"/>
      <c r="M42" s="286"/>
      <c r="N42" s="287"/>
      <c r="O42" s="274">
        <v>33</v>
      </c>
      <c r="P42" s="238" t="s">
        <v>541</v>
      </c>
      <c r="Q42" s="53" t="str">
        <f t="shared" si="56"/>
        <v>Probabilidad</v>
      </c>
      <c r="R42" s="50" t="s">
        <v>5</v>
      </c>
      <c r="S42" s="50" t="s">
        <v>202</v>
      </c>
      <c r="T42" s="44" t="str">
        <f t="shared" ref="T42" si="57">IF(AND(R42="Preventivo",S42="Automático"),"50%",IF(AND(R42="Preventivo",S42="Manual"),"40%",IF(AND(R42="Detectivo",S42="Automático"),"40%",IF(AND(R42="Detectivo",S42="Manual"),"30%",IF(AND(R42="Correctivo",S42="Automático"),"35%",IF(AND(R42="Correctivo",S42="Manual"),"25%",""))))))</f>
        <v>40%</v>
      </c>
      <c r="U42" s="50" t="s">
        <v>203</v>
      </c>
      <c r="V42" s="50" t="s">
        <v>204</v>
      </c>
      <c r="W42" s="50" t="s">
        <v>205</v>
      </c>
      <c r="X42" s="4" t="s">
        <v>471</v>
      </c>
      <c r="Y42" s="80">
        <f>IFERROR(IF(AND(Q41="Probabilidad",Q42="Probabilidad"),(AA41-(+AA41*T42)),IF(Q42="Probabilidad",(I41-(+I41*T42)),IF(Q42="Impacto",AA41,""))),"")</f>
        <v>7.1999999999999995E-2</v>
      </c>
      <c r="Z42" s="45" t="str">
        <f t="shared" ref="Z42" si="58">IFERROR(IF(Y42="","",IF(Y42&lt;=0.2,"Muy Baja",IF(Y42&lt;=0.4,"Baja",IF(Y42&lt;=0.6,"Media",IF(Y42&lt;=0.8,"Alta","Muy Alta"))))),"")</f>
        <v>Muy Baja</v>
      </c>
      <c r="AA42" s="44">
        <f t="shared" ref="AA42" si="59">+Y42</f>
        <v>7.1999999999999995E-2</v>
      </c>
      <c r="AB42" s="45" t="str">
        <f t="shared" ref="AB42" si="60">IFERROR(IF(AC42="","",IF(AC42&lt;=0.2,"Leve",IF(AC42&lt;=0.4,"Menor",IF(AC42&lt;=0.6,"Moderado",IF(AC42&lt;=0.8,"Mayor","Catastrófico"))))),"")</f>
        <v>Leve</v>
      </c>
      <c r="AC42" s="44">
        <f>IFERROR(IF(AND(Q41="Impacto",Q42="Impacto"),(AC36-(+AC36*T42)),IF(Q42="Impacto",($N$28-(+$N$28*T42)),IF(Q42="Probabilidad",AC36,""))),"")</f>
        <v>0.2</v>
      </c>
      <c r="AD42" s="47" t="str">
        <f t="shared" ref="AD42" si="61">IFERROR(IF(OR(AND(Z42="Muy Baja",AB42="Leve"),AND(Z42="Muy Baja",AB42="Menor"),AND(Z42="Baja",AB42="Leve")),"Bajo",IF(OR(AND(Z42="Muy baja",AB42="Moderado"),AND(Z42="Baja",AB42="Menor"),AND(Z42="Baja",AB42="Moderado"),AND(Z42="Media",AB42="Leve"),AND(Z42="Media",AB42="Menor"),AND(Z42="Media",AB42="Moderado"),AND(Z42="Alta",AB42="Leve"),AND(Z42="Alta",AB42="Menor")),"Moderado",IF(OR(AND(Z42="Muy Baja",AB42="Mayor"),AND(Z42="Baja",AB42="Mayor"),AND(Z42="Media",AB42="Mayor"),AND(Z42="Alta",AB42="Moderado"),AND(Z42="Alta",AB42="Mayor"),AND(Z42="Muy Alta",AB42="Leve"),AND(Z42="Muy Alta",AB42="Menor"),AND(Z42="Muy Alta",AB42="Moderado"),AND(Z42="Muy Alta",AB42="Mayor")),"Alto",IF(OR(AND(Z42="Muy Baja",AB42="Catastrófico"),AND(Z42="Baja",AB42="Catastrófico"),AND(Z42="Media",AB42="Catastrófico"),AND(Z42="Alta",AB42="Catastrófico"),AND(Z42="Muy Alta",AB42="Catastrófico")),"Extremo","")))),"")</f>
        <v>Bajo</v>
      </c>
      <c r="AE42" s="288"/>
      <c r="AF42" s="15"/>
      <c r="AG42" s="6"/>
      <c r="AH42" s="16"/>
      <c r="AI42" s="16"/>
      <c r="AJ42" s="15"/>
      <c r="AK42" s="6"/>
      <c r="AL42" s="282" t="s">
        <v>605</v>
      </c>
      <c r="AM42" s="17"/>
      <c r="AN42" s="17"/>
      <c r="AO42" s="17"/>
    </row>
    <row r="43" spans="1:41" ht="179.25" customHeight="1" x14ac:dyDescent="0.2">
      <c r="A43" s="411"/>
      <c r="B43" s="396" t="s">
        <v>208</v>
      </c>
      <c r="C43" s="293" t="s">
        <v>91</v>
      </c>
      <c r="D43" s="293" t="s">
        <v>304</v>
      </c>
      <c r="E43" s="408" t="s">
        <v>403</v>
      </c>
      <c r="F43" s="293" t="s">
        <v>3</v>
      </c>
      <c r="G43" s="290">
        <v>72</v>
      </c>
      <c r="H43" s="291" t="str">
        <f>IF(G43&lt;=0,"",IF(G43&lt;=2,"Muy Baja",IF(G43&lt;=24,"Baja",IF(G43&lt;=500,"Media",IF(G43&lt;=5000,"Alta","Muy Alta")))))</f>
        <v>Media</v>
      </c>
      <c r="I43" s="286">
        <f>IF(H43="","",IF(H43="Muy Baja",0.2,IF(H43="Baja",0.4,IF(H43="Media",0.6,IF(H43="Alta",0.8,IF(H43="Muy Alta",1,))))))</f>
        <v>0.6</v>
      </c>
      <c r="J43" s="292" t="s">
        <v>485</v>
      </c>
      <c r="K43" s="286" t="str">
        <f>IF(NOT(ISERROR(MATCH(J43,'[8]Tabla Impacto'!$B$221:$B$223,0))),'[8]Tabla Impacto'!$F$223&amp;"Por favor no seleccionar los criterios de impacto(Afectación Económica o presupuestal y Pérdida Reputacional)",J43)</f>
        <v xml:space="preserve">     El riesgo afecta la imagen de  la entidad con efecto publicitario sostenido a nivel de sector administrativo, nivel departamental o municipal</v>
      </c>
      <c r="L43" s="291" t="str">
        <f>IF(OR(K43='[8]Tabla Impacto'!$C$11,K43='[8]Tabla Impacto'!$D$11),"Leve",IF(OR(K43='[8]Tabla Impacto'!$C$12,K43='[8]Tabla Impacto'!$D$12),"Menor",IF(OR(K43='[8]Tabla Impacto'!$C$13,K43='[8]Tabla Impacto'!$D$13),"Moderado",IF(OR(K43='[8]Tabla Impacto'!$C$14,K43='[8]Tabla Impacto'!$D$14),"Mayor",IF(OR(K43='[8]Tabla Impacto'!$C$15,K43='[8]Tabla Impacto'!$D$15),"Catastrófico","")))))</f>
        <v/>
      </c>
      <c r="M43" s="286" t="str">
        <f>IF(L43="","",IF(L43="Leve",0.2,IF(L43="Menor",0.4,IF(L43="Moderado",0.6,IF(L43="Mayor",0.8,IF(L43="Catastrófico",1,))))))</f>
        <v/>
      </c>
      <c r="N43" s="287" t="str">
        <f>IF(OR(AND(H43="Muy Baja",L43="Leve"),AND(H43="Muy Baja",L43="Menor"),AND(H43="Baja",L43="Leve")),"Bajo",IF(OR(AND(H43="Muy baja",L43="Moderado"),AND(H43="Baja",L43="Menor"),AND(H43="Baja",L43="Moderado"),AND(H43="Media",L43="Leve"),AND(H43="Media",L43="Menor"),AND(H43="Media",L43="Moderado"),AND(H43="Alta",L43="Leve"),AND(H43="Alta",L43="Menor")),"Moderado",IF(OR(AND(H43="Muy Baja",L43="Mayor"),AND(H43="Baja",L43="Mayor"),AND(H43="Media",L43="Mayor"),AND(H43="Alta",L43="Moderado"),AND(H43="Alta",L43="Mayor"),AND(H43="Muy Alta",L43="Leve"),AND(H43="Muy Alta",L43="Menor"),AND(H43="Muy Alta",L43="Moderado"),AND(H43="Muy Alta",L43="Mayor")),"Alto",IF(OR(AND(H43="Muy Baja",L43="Catastrófico"),AND(H43="Baja",L43="Catastrófico"),AND(H43="Media",L43="Catastrófico"),AND(H43="Alta",L43="Catastrófico"),AND(H43="Muy Alta",L43="Catastrófico")),"Extremo",""))))</f>
        <v/>
      </c>
      <c r="O43" s="140">
        <v>34</v>
      </c>
      <c r="P43" s="100" t="s">
        <v>542</v>
      </c>
      <c r="Q43" s="88" t="str">
        <f t="shared" si="56"/>
        <v>Probabilidad</v>
      </c>
      <c r="R43" s="78" t="s">
        <v>5</v>
      </c>
      <c r="S43" s="78" t="s">
        <v>202</v>
      </c>
      <c r="T43" s="89" t="str">
        <f>IF(AND(R43="Preventivo",S43="Automático"),"50%",IF(AND(R43="Preventivo",S43="Manual"),"40%",IF(AND(R43="Detectivo",S43="Automático"),"40%",IF(AND(R43="Detectivo",S43="Manual"),"30%",IF(AND(R43="Correctivo",S43="Automático"),"35%",IF(AND(R43="Correctivo",S43="Manual"),"25%",""))))))</f>
        <v>40%</v>
      </c>
      <c r="U43" s="78" t="s">
        <v>203</v>
      </c>
      <c r="V43" s="78" t="s">
        <v>204</v>
      </c>
      <c r="W43" s="78" t="s">
        <v>215</v>
      </c>
      <c r="X43" s="4" t="s">
        <v>473</v>
      </c>
      <c r="Y43" s="90">
        <f>IFERROR(IF(Q43="Probabilidad",(I43-(+I43*T43)),IF(Q43="Impacto",I43,"")),"")</f>
        <v>0.36</v>
      </c>
      <c r="Z43" s="91" t="str">
        <f>IFERROR(IF(Y43="","",IF(Y43&lt;=0.2,"Muy Baja",IF(Y43&lt;=0.4,"Baja",IF(Y43&lt;=0.6,"Media",IF(Y43&lt;=0.8,"Alta","Muy Alta"))))),"")</f>
        <v>Baja</v>
      </c>
      <c r="AA43" s="89">
        <f>+Y43</f>
        <v>0.36</v>
      </c>
      <c r="AB43" s="91" t="str">
        <f>IFERROR(IF(AC43="","",IF(AC43&lt;=0.2,"Leve",IF(AC43&lt;=0.4,"Menor",IF(AC43&lt;=0.6,"Moderado",IF(AC43&lt;=0.8,"Mayor","Catastrófico"))))),"")</f>
        <v/>
      </c>
      <c r="AC43" s="89" t="str">
        <f>IFERROR(IF(Q43="Impacto",(M43-(+M43*T43)),IF(Q43="Probabilidad",M43,"")),"")</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407" t="s">
        <v>15</v>
      </c>
      <c r="AF43" s="8"/>
      <c r="AG43" s="8"/>
      <c r="AH43" s="8"/>
      <c r="AI43" s="8"/>
      <c r="AJ43" s="8"/>
      <c r="AK43" s="8"/>
      <c r="AL43" s="282" t="s">
        <v>606</v>
      </c>
      <c r="AM43" s="17"/>
      <c r="AN43" s="17"/>
      <c r="AO43" s="17"/>
    </row>
    <row r="44" spans="1:41" ht="121.5" customHeight="1" x14ac:dyDescent="0.2">
      <c r="A44" s="411"/>
      <c r="B44" s="396"/>
      <c r="C44" s="293"/>
      <c r="D44" s="293"/>
      <c r="E44" s="408"/>
      <c r="F44" s="293"/>
      <c r="G44" s="290"/>
      <c r="H44" s="291"/>
      <c r="I44" s="286"/>
      <c r="J44" s="292"/>
      <c r="K44" s="286"/>
      <c r="L44" s="291"/>
      <c r="M44" s="286"/>
      <c r="N44" s="287"/>
      <c r="O44" s="140">
        <v>35</v>
      </c>
      <c r="P44" s="100" t="s">
        <v>543</v>
      </c>
      <c r="Q44" s="53" t="str">
        <f t="shared" si="56"/>
        <v>Probabilidad</v>
      </c>
      <c r="R44" s="50" t="s">
        <v>5</v>
      </c>
      <c r="S44" s="50" t="s">
        <v>202</v>
      </c>
      <c r="T44" s="44" t="str">
        <f t="shared" ref="T44" si="62">IF(AND(R44="Preventivo",S44="Automático"),"50%",IF(AND(R44="Preventivo",S44="Manual"),"40%",IF(AND(R44="Detectivo",S44="Automático"),"40%",IF(AND(R44="Detectivo",S44="Manual"),"30%",IF(AND(R44="Correctivo",S44="Automático"),"35%",IF(AND(R44="Correctivo",S44="Manual"),"25%",""))))))</f>
        <v>40%</v>
      </c>
      <c r="U44" s="50" t="s">
        <v>203</v>
      </c>
      <c r="V44" s="50" t="s">
        <v>204</v>
      </c>
      <c r="W44" s="50" t="s">
        <v>205</v>
      </c>
      <c r="X44" s="4" t="s">
        <v>544</v>
      </c>
      <c r="Y44" s="80">
        <v>0.216</v>
      </c>
      <c r="Z44" s="45" t="str">
        <f t="shared" ref="Z44" si="63">IFERROR(IF(Y44="","",IF(Y44&lt;=0.2,"Muy Baja",IF(Y44&lt;=0.4,"Baja",IF(Y44&lt;=0.6,"Media",IF(Y44&lt;=0.8,"Alta","Muy Alta"))))),"")</f>
        <v>Baja</v>
      </c>
      <c r="AA44" s="44">
        <f t="shared" ref="AA44" si="64">+Y44</f>
        <v>0.216</v>
      </c>
      <c r="AB44" s="45" t="str">
        <f t="shared" ref="AB44" si="65">IFERROR(IF(AC44="","",IF(AC44&lt;=0.2,"Leve",IF(AC44&lt;=0.4,"Menor",IF(AC44&lt;=0.6,"Moderado",IF(AC44&lt;=0.8,"Mayor","Catastrófico"))))),"")</f>
        <v>Mayor</v>
      </c>
      <c r="AC44" s="44">
        <v>0.8</v>
      </c>
      <c r="AD44" s="47" t="str">
        <f t="shared" ref="AD44" si="66">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Alto</v>
      </c>
      <c r="AE44" s="317"/>
      <c r="AF44" s="15"/>
      <c r="AG44" s="6"/>
      <c r="AH44" s="16"/>
      <c r="AI44" s="16"/>
      <c r="AJ44" s="15"/>
      <c r="AK44" s="6"/>
      <c r="AL44" s="282" t="s">
        <v>607</v>
      </c>
      <c r="AM44" s="17"/>
      <c r="AN44" s="17"/>
      <c r="AO44" s="17"/>
    </row>
    <row r="45" spans="1:41" ht="126.75" customHeight="1" x14ac:dyDescent="0.2">
      <c r="A45" s="411"/>
      <c r="B45" s="251" t="s">
        <v>349</v>
      </c>
      <c r="C45" s="15" t="s">
        <v>93</v>
      </c>
      <c r="D45" s="15" t="s">
        <v>92</v>
      </c>
      <c r="E45" s="275" t="s">
        <v>300</v>
      </c>
      <c r="F45" s="15" t="s">
        <v>3</v>
      </c>
      <c r="G45" s="6">
        <v>72</v>
      </c>
      <c r="H45" s="56" t="str">
        <f>IF(G45&lt;=0,"",IF(G45&lt;=2,"Muy Baja",IF(G45&lt;=24,"Baja",IF(G45&lt;=500,"Media",IF(G45&lt;=5000,"Alta","Muy Alta")))))</f>
        <v>Media</v>
      </c>
      <c r="I45" s="64">
        <f>IF(H45="","",IF(H45="Muy Baja",0.2,IF(H45="Baja",0.4,IF(H45="Media",0.6,IF(H45="Alta",0.8,IF(H45="Muy Alta",1,))))))</f>
        <v>0.6</v>
      </c>
      <c r="J45" s="65" t="s">
        <v>485</v>
      </c>
      <c r="K45" s="64" t="str">
        <f>IF(NOT(ISERROR(MATCH(J45,'[8]Tabla Impacto'!$B$221:$B$223,0))),'[8]Tabla Impacto'!$F$223&amp;"Por favor no seleccionar los criterios de impacto(Afectación Económica o presupuestal y Pérdida Reputacional)",J45)</f>
        <v xml:space="preserve">     El riesgo afecta la imagen de  la entidad con efecto publicitario sostenido a nivel de sector administrativo, nivel departamental o municipal</v>
      </c>
      <c r="L45" s="56" t="str">
        <f>IF(OR(K45='[8]Tabla Impacto'!$C$11,K45='[8]Tabla Impacto'!$D$11),"Leve",IF(OR(K45='[8]Tabla Impacto'!$C$12,K45='[8]Tabla Impacto'!$D$12),"Menor",IF(OR(K45='[8]Tabla Impacto'!$C$13,K45='[8]Tabla Impacto'!$D$13),"Moderado",IF(OR(K45='[8]Tabla Impacto'!$C$14,K45='[8]Tabla Impacto'!$D$14),"Mayor",IF(OR(K45='[8]Tabla Impacto'!$C$15,K45='[8]Tabla Impacto'!$D$15),"Catastrófico","")))))</f>
        <v/>
      </c>
      <c r="M45" s="64" t="str">
        <f>IF(L45="","",IF(L45="Leve",0.2,IF(L45="Menor",0.4,IF(L45="Moderado",0.6,IF(L45="Mayor",0.8,IF(L45="Catastrófico",1,))))))</f>
        <v/>
      </c>
      <c r="N45" s="66" t="str">
        <f>IF(OR(AND(H45="Muy Baja",L45="Leve"),AND(H45="Muy Baja",L45="Menor"),AND(H45="Baja",L45="Leve")),"Bajo",IF(OR(AND(H45="Muy baja",L45="Moderado"),AND(H45="Baja",L45="Menor"),AND(H45="Baja",L45="Moderado"),AND(H45="Media",L45="Leve"),AND(H45="Media",L45="Menor"),AND(H45="Media",L45="Moderado"),AND(H45="Alta",L45="Leve"),AND(H45="Alta",L45="Menor")),"Moderado",IF(OR(AND(H45="Muy Baja",L45="Mayor"),AND(H45="Baja",L45="Mayor"),AND(H45="Media",L45="Mayor"),AND(H45="Alta",L45="Moderado"),AND(H45="Alta",L45="Mayor"),AND(H45="Muy Alta",L45="Leve"),AND(H45="Muy Alta",L45="Menor"),AND(H45="Muy Alta",L45="Moderado"),AND(H45="Muy Alta",L45="Mayor")),"Alto",IF(OR(AND(H45="Muy Baja",L45="Catastrófico"),AND(H45="Baja",L45="Catastrófico"),AND(H45="Media",L45="Catastrófico"),AND(H45="Alta",L45="Catastrófico"),AND(H45="Muy Alta",L45="Catastrófico")),"Extremo",""))))</f>
        <v/>
      </c>
      <c r="O45" s="274">
        <v>36</v>
      </c>
      <c r="P45" s="236" t="s">
        <v>545</v>
      </c>
      <c r="Q45" s="53" t="str">
        <f t="shared" si="56"/>
        <v>Probabilidad</v>
      </c>
      <c r="R45" s="50" t="s">
        <v>5</v>
      </c>
      <c r="S45" s="50" t="s">
        <v>202</v>
      </c>
      <c r="T45" s="44" t="str">
        <f>IF(AND(R45="Preventivo",S45="Automático"),"50%",IF(AND(R45="Preventivo",S45="Manual"),"40%",IF(AND(R45="Detectivo",S45="Automático"),"40%",IF(AND(R45="Detectivo",S45="Manual"),"30%",IF(AND(R45="Correctivo",S45="Automático"),"35%",IF(AND(R45="Correctivo",S45="Manual"),"25%",""))))))</f>
        <v>40%</v>
      </c>
      <c r="U45" s="50" t="s">
        <v>203</v>
      </c>
      <c r="V45" s="50" t="s">
        <v>204</v>
      </c>
      <c r="W45" s="50" t="s">
        <v>205</v>
      </c>
      <c r="X45" s="51" t="s">
        <v>397</v>
      </c>
      <c r="Y45" s="80">
        <f>IFERROR(IF(Q45="Probabilidad",(I45-(+I45*T45)),IF(Q45="Impacto",I45,"")),"")</f>
        <v>0.36</v>
      </c>
      <c r="Z45" s="45" t="str">
        <f>IFERROR(IF(Y45="","",IF(Y45&lt;=0.2,"Muy Baja",IF(Y45&lt;=0.4,"Baja",IF(Y45&lt;=0.6,"Media",IF(Y45&lt;=0.8,"Alta","Muy Alta"))))),"")</f>
        <v>Baja</v>
      </c>
      <c r="AA45" s="44">
        <f>+Y45</f>
        <v>0.36</v>
      </c>
      <c r="AB45" s="45" t="str">
        <f>IFERROR(IF(AC45="","",IF(AC45&lt;=0.2,"Leve",IF(AC45&lt;=0.4,"Menor",IF(AC45&lt;=0.6,"Moderado",IF(AC45&lt;=0.8,"Mayor","Catastrófico"))))),"")</f>
        <v/>
      </c>
      <c r="AC45" s="44" t="str">
        <f>IFERROR(IF(Q45="Impacto",(M45-(+M45*T45)),IF(Q45="Probabilidad",M45,"")),"")</f>
        <v/>
      </c>
      <c r="AD45" s="47" t="str">
        <f>IFERROR(IF(OR(AND(Z45="Muy Baja",AB45="Leve"),AND(Z45="Muy Baja",AB45="Menor"),AND(Z45="Baja",AB45="Leve")),"Bajo",IF(OR(AND(Z45="Muy baja",AB45="Moderado"),AND(Z45="Baja",AB45="Menor"),AND(Z45="Baja",AB45="Moderado"),AND(Z45="Media",AB45="Leve"),AND(Z45="Media",AB45="Menor"),AND(Z45="Media",AB45="Moderado"),AND(Z45="Alta",AB45="Leve"),AND(Z45="Alta",AB45="Menor")),"Moderado",IF(OR(AND(Z45="Muy Baja",AB45="Mayor"),AND(Z45="Baja",AB45="Mayor"),AND(Z45="Media",AB45="Mayor"),AND(Z45="Alta",AB45="Moderado"),AND(Z45="Alta",AB45="Mayor"),AND(Z45="Muy Alta",AB45="Leve"),AND(Z45="Muy Alta",AB45="Menor"),AND(Z45="Muy Alta",AB45="Moderado"),AND(Z45="Muy Alta",AB45="Mayor")),"Alto",IF(OR(AND(Z45="Muy Baja",AB45="Catastrófico"),AND(Z45="Baja",AB45="Catastrófico"),AND(Z45="Media",AB45="Catastrófico"),AND(Z45="Alta",AB45="Catastrófico"),AND(Z45="Muy Alta",AB45="Catastrófico")),"Extremo","")))),"")</f>
        <v/>
      </c>
      <c r="AE45" s="50" t="s">
        <v>15</v>
      </c>
      <c r="AF45" s="15"/>
      <c r="AG45" s="6"/>
      <c r="AH45" s="16"/>
      <c r="AI45" s="16"/>
      <c r="AJ45" s="15"/>
      <c r="AK45" s="6"/>
      <c r="AL45" s="222" t="s">
        <v>546</v>
      </c>
      <c r="AM45" s="17"/>
      <c r="AN45" s="17"/>
      <c r="AO45" s="17"/>
    </row>
    <row r="46" spans="1:41" ht="140.25" x14ac:dyDescent="0.2">
      <c r="A46" s="411"/>
      <c r="B46" s="251" t="s">
        <v>200</v>
      </c>
      <c r="C46" s="15" t="s">
        <v>94</v>
      </c>
      <c r="D46" s="15" t="s">
        <v>92</v>
      </c>
      <c r="E46" s="234" t="s">
        <v>594</v>
      </c>
      <c r="F46" s="15" t="s">
        <v>339</v>
      </c>
      <c r="G46" s="6">
        <v>12</v>
      </c>
      <c r="H46" s="56" t="str">
        <f>IF(G46&lt;=0,"",IF(G46&lt;=2,"Muy Baja",IF(G46&lt;=24,"Baja",IF(G46&lt;=500,"Media",IF(G46&lt;=5000,"Alta","Muy Alta")))))</f>
        <v>Baja</v>
      </c>
      <c r="I46" s="64">
        <f>IF(H46="","",IF(H46="Muy Baja",0.2,IF(H46="Baja",0.4,IF(H46="Media",0.6,IF(H46="Alta",0.8,IF(H46="Muy Alta",1,))))))</f>
        <v>0.4</v>
      </c>
      <c r="J46" s="65" t="s">
        <v>485</v>
      </c>
      <c r="K46" s="64" t="str">
        <f>IF(NOT(ISERROR(MATCH(J46,'[8]Tabla Impacto'!$B$221:$B$223,0))),'[8]Tabla Impacto'!$F$223&amp;"Por favor no seleccionar los criterios de impacto(Afectación Económica o presupuestal y Pérdida Reputacional)",J46)</f>
        <v xml:space="preserve">     El riesgo afecta la imagen de  la entidad con efecto publicitario sostenido a nivel de sector administrativo, nivel departamental o municipal</v>
      </c>
      <c r="L46" s="56" t="str">
        <f>IF(OR(K46='[8]Tabla Impacto'!$C$11,K46='[8]Tabla Impacto'!$D$11),"Leve",IF(OR(K46='[8]Tabla Impacto'!$C$12,K46='[8]Tabla Impacto'!$D$12),"Menor",IF(OR(K46='[8]Tabla Impacto'!$C$13,K46='[8]Tabla Impacto'!$D$13),"Moderado",IF(OR(K46='[8]Tabla Impacto'!$C$14,K46='[8]Tabla Impacto'!$D$14),"Mayor",IF(OR(K46='[8]Tabla Impacto'!$C$15,K46='[8]Tabla Impacto'!$D$15),"Catastrófico","")))))</f>
        <v/>
      </c>
      <c r="M46" s="64" t="str">
        <f>IF(L46="","",IF(L46="Leve",0.2,IF(L46="Menor",0.4,IF(L46="Moderado",0.6,IF(L46="Mayor",0.8,IF(L46="Catastrófico",1,))))))</f>
        <v/>
      </c>
      <c r="N46" s="66"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274">
        <v>37</v>
      </c>
      <c r="P46" s="277" t="s">
        <v>547</v>
      </c>
      <c r="Q46" s="53" t="str">
        <f t="shared" si="56"/>
        <v>Probabilidad</v>
      </c>
      <c r="R46" s="50" t="s">
        <v>5</v>
      </c>
      <c r="S46" s="50" t="s">
        <v>202</v>
      </c>
      <c r="T46" s="44" t="str">
        <f t="shared" ref="T46" si="67">IF(AND(R46="Preventivo",S46="Automático"),"50%",IF(AND(R46="Preventivo",S46="Manual"),"40%",IF(AND(R46="Detectivo",S46="Automático"),"40%",IF(AND(R46="Detectivo",S46="Manual"),"30%",IF(AND(R46="Correctivo",S46="Automático"),"35%",IF(AND(R46="Correctivo",S46="Manual"),"25%",""))))))</f>
        <v>40%</v>
      </c>
      <c r="U46" s="50" t="s">
        <v>206</v>
      </c>
      <c r="V46" s="50" t="s">
        <v>204</v>
      </c>
      <c r="W46" s="50" t="s">
        <v>205</v>
      </c>
      <c r="X46" s="51" t="s">
        <v>301</v>
      </c>
      <c r="Y46" s="80">
        <f>IFERROR(IF(Q46="Probabilidad",(I46-(+I46*T46)),IF(Q46="Impacto",I46,"")),"")</f>
        <v>0.24</v>
      </c>
      <c r="Z46" s="45" t="str">
        <f>IFERROR(IF(Y46="","",IF(Y46&lt;=0.2,"Muy Baja",IF(Y46&lt;=0.4,"Baja",IF(Y46&lt;=0.6,"Media",IF(Y46&lt;=0.8,"Alta","Muy Alta"))))),"")</f>
        <v>Baja</v>
      </c>
      <c r="AA46" s="44">
        <f>+Y46</f>
        <v>0.24</v>
      </c>
      <c r="AB46" s="45" t="str">
        <f>IFERROR(IF(AC46="","",IF(AC46&lt;=0.2,"Leve",IF(AC46&lt;=0.4,"Menor",IF(AC46&lt;=0.6,"Moderado",IF(AC46&lt;=0.8,"Mayor","Catastrófico"))))),"")</f>
        <v/>
      </c>
      <c r="AC46" s="44" t="str">
        <f>IFERROR(IF(Q46="Impacto",(M46-(+M46*T46)),IF(Q46="Probabilidad",M46,"")),"")</f>
        <v/>
      </c>
      <c r="AD46" s="47"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50" t="s">
        <v>15</v>
      </c>
      <c r="AF46" s="15"/>
      <c r="AG46" s="6"/>
      <c r="AH46" s="16"/>
      <c r="AI46" s="16"/>
      <c r="AJ46" s="15"/>
      <c r="AK46" s="6"/>
      <c r="AL46" s="282" t="s">
        <v>608</v>
      </c>
      <c r="AM46" s="17"/>
      <c r="AN46" s="17"/>
      <c r="AO46" s="17"/>
    </row>
    <row r="47" spans="1:41" ht="89.25" customHeight="1" x14ac:dyDescent="0.2">
      <c r="A47" s="411"/>
      <c r="B47" s="396" t="s">
        <v>200</v>
      </c>
      <c r="C47" s="293" t="s">
        <v>398</v>
      </c>
      <c r="D47" s="293" t="s">
        <v>92</v>
      </c>
      <c r="E47" s="399" t="s">
        <v>399</v>
      </c>
      <c r="F47" s="293" t="s">
        <v>3</v>
      </c>
      <c r="G47" s="290">
        <v>12</v>
      </c>
      <c r="H47" s="291" t="str">
        <f>IF(G47&lt;=0,"",IF(G47&lt;=2,"Muy Baja",IF(G47&lt;=24,"Baja",IF(G47&lt;=500,"Media",IF(G47&lt;=5000,"Alta","Muy Alta")))))</f>
        <v>Baja</v>
      </c>
      <c r="I47" s="286">
        <f>IF(H47="","",IF(H47="Muy Baja",0.2,IF(H47="Baja",0.4,IF(H47="Media",0.6,IF(H47="Alta",0.8,IF(H47="Muy Alta",1,))))))</f>
        <v>0.4</v>
      </c>
      <c r="J47" s="292" t="s">
        <v>485</v>
      </c>
      <c r="K47" s="286" t="str">
        <f>IF(NOT(ISERROR(MATCH(J47,'[8]Tabla Impacto'!$B$221:$B$223,0))),'[8]Tabla Impacto'!$F$223&amp;"Por favor no seleccionar los criterios de impacto(Afectación Económica o presupuestal y Pérdida Reputacional)",J47)</f>
        <v xml:space="preserve">     El riesgo afecta la imagen de  la entidad con efecto publicitario sostenido a nivel de sector administrativo, nivel departamental o municipal</v>
      </c>
      <c r="L47" s="291" t="str">
        <f>IF(OR(K47='[8]Tabla Impacto'!$C$11,K47='[8]Tabla Impacto'!$D$11),"Leve",IF(OR(K47='[8]Tabla Impacto'!$C$12,K47='[8]Tabla Impacto'!$D$12),"Menor",IF(OR(K47='[8]Tabla Impacto'!$C$13,K47='[8]Tabla Impacto'!$D$13),"Moderado",IF(OR(K47='[8]Tabla Impacto'!$C$14,K47='[8]Tabla Impacto'!$D$14),"Mayor",IF(OR(K47='[8]Tabla Impacto'!$C$15,K47='[8]Tabla Impacto'!$D$15),"Catastrófico","")))))</f>
        <v/>
      </c>
      <c r="M47" s="286" t="str">
        <f>IF(L47="","",IF(L47="Leve",0.2,IF(L47="Menor",0.4,IF(L47="Moderado",0.6,IF(L47="Mayor",0.8,IF(L47="Catastrófico",1,))))))</f>
        <v/>
      </c>
      <c r="N47" s="287" t="str">
        <f>IF(OR(AND(H47="Muy Baja",L47="Leve"),AND(H47="Muy Baja",L47="Menor"),AND(H47="Baja",L47="Leve")),"Bajo",IF(OR(AND(H47="Muy baja",L47="Moderado"),AND(H47="Baja",L47="Menor"),AND(H47="Baja",L47="Moderado"),AND(H47="Media",L47="Leve"),AND(H47="Media",L47="Menor"),AND(H47="Media",L47="Moderado"),AND(H47="Alta",L47="Leve"),AND(H47="Alta",L47="Menor")),"Moderado",IF(OR(AND(H47="Muy Baja",L47="Mayor"),AND(H47="Baja",L47="Mayor"),AND(H47="Media",L47="Mayor"),AND(H47="Alta",L47="Moderado"),AND(H47="Alta",L47="Mayor"),AND(H47="Muy Alta",L47="Leve"),AND(H47="Muy Alta",L47="Menor"),AND(H47="Muy Alta",L47="Moderado"),AND(H47="Muy Alta",L47="Mayor")),"Alto",IF(OR(AND(H47="Muy Baja",L47="Catastrófico"),AND(H47="Baja",L47="Catastrófico"),AND(H47="Media",L47="Catastrófico"),AND(H47="Alta",L47="Catastrófico"),AND(H47="Muy Alta",L47="Catastrófico")),"Extremo",""))))</f>
        <v/>
      </c>
      <c r="O47" s="460">
        <v>38</v>
      </c>
      <c r="P47" s="458" t="s">
        <v>400</v>
      </c>
      <c r="Q47" s="464" t="str">
        <f t="shared" si="56"/>
        <v>Probabilidad</v>
      </c>
      <c r="R47" s="407" t="s">
        <v>5</v>
      </c>
      <c r="S47" s="407" t="s">
        <v>202</v>
      </c>
      <c r="T47" s="405" t="str">
        <f>IF(AND(R47="Preventivo",S47="Automático"),"50%",IF(AND(R47="Preventivo",S47="Manual"),"40%",IF(AND(R47="Detectivo",S47="Automático"),"40%",IF(AND(R47="Detectivo",S47="Manual"),"30%",IF(AND(R47="Correctivo",S47="Automático"),"35%",IF(AND(R47="Correctivo",S47="Manual"),"25%",""))))))</f>
        <v>40%</v>
      </c>
      <c r="U47" s="407" t="s">
        <v>206</v>
      </c>
      <c r="V47" s="407" t="s">
        <v>204</v>
      </c>
      <c r="W47" s="407" t="s">
        <v>205</v>
      </c>
      <c r="X47" s="462" t="s">
        <v>302</v>
      </c>
      <c r="Y47" s="467">
        <f>IFERROR(IF(Q47="Probabilidad",(I47-(+I47*T47)),IF(Q47="Impacto",I47,"")),"")</f>
        <v>0.24</v>
      </c>
      <c r="Z47" s="469" t="str">
        <f>IFERROR(IF(Y47="","",IF(Y47&lt;=0.2,"Muy Baja",IF(Y47&lt;=0.4,"Baja",IF(Y47&lt;=0.6,"Media",IF(Y47&lt;=0.8,"Alta","Muy Alta"))))),"")</f>
        <v>Baja</v>
      </c>
      <c r="AA47" s="405">
        <f>+Y47</f>
        <v>0.24</v>
      </c>
      <c r="AB47" s="469" t="str">
        <f t="shared" ref="AB47" si="68">IFERROR(IF(AC47="","",IF(AC47&lt;=0.2,"Leve",IF(AC47&lt;=0.4,"Menor",IF(AC47&lt;=0.6,"Moderado",IF(AC47&lt;=0.8,"Mayor","Catastrófico"))))),"")</f>
        <v/>
      </c>
      <c r="AC47" s="405" t="str">
        <f t="shared" ref="AC47" si="69">IFERROR(IF(Q47="Impacto",(M47-(+M47*T47)),IF(Q47="Probabilidad",M47,"")),"")</f>
        <v/>
      </c>
      <c r="AD47" s="471" t="str">
        <f t="shared" ref="AD47" si="70">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405" t="s">
        <v>15</v>
      </c>
      <c r="AF47" s="405"/>
      <c r="AG47" s="405"/>
      <c r="AH47" s="405"/>
      <c r="AI47" s="405"/>
      <c r="AJ47" s="405"/>
      <c r="AK47" s="405"/>
      <c r="AL47" s="473" t="s">
        <v>548</v>
      </c>
      <c r="AM47" s="17"/>
      <c r="AN47" s="17"/>
      <c r="AO47" s="17"/>
    </row>
    <row r="48" spans="1:41" ht="75.75" customHeight="1" thickBot="1" x14ac:dyDescent="0.25">
      <c r="A48" s="412"/>
      <c r="B48" s="397"/>
      <c r="C48" s="398"/>
      <c r="D48" s="398"/>
      <c r="E48" s="400"/>
      <c r="F48" s="398"/>
      <c r="G48" s="401"/>
      <c r="H48" s="395"/>
      <c r="I48" s="394"/>
      <c r="J48" s="393"/>
      <c r="K48" s="394"/>
      <c r="L48" s="395"/>
      <c r="M48" s="394"/>
      <c r="N48" s="404"/>
      <c r="O48" s="461"/>
      <c r="P48" s="459"/>
      <c r="Q48" s="465"/>
      <c r="R48" s="466"/>
      <c r="S48" s="466"/>
      <c r="T48" s="406"/>
      <c r="U48" s="466"/>
      <c r="V48" s="466"/>
      <c r="W48" s="466"/>
      <c r="X48" s="463"/>
      <c r="Y48" s="468"/>
      <c r="Z48" s="470"/>
      <c r="AA48" s="406"/>
      <c r="AB48" s="470"/>
      <c r="AC48" s="406"/>
      <c r="AD48" s="472"/>
      <c r="AE48" s="406"/>
      <c r="AF48" s="406"/>
      <c r="AG48" s="406"/>
      <c r="AH48" s="406"/>
      <c r="AI48" s="406"/>
      <c r="AJ48" s="406"/>
      <c r="AK48" s="406"/>
      <c r="AL48" s="474"/>
      <c r="AM48" s="17"/>
      <c r="AN48" s="17"/>
      <c r="AO48" s="17"/>
    </row>
    <row r="49" spans="1:41" ht="147.75" customHeight="1" x14ac:dyDescent="0.2">
      <c r="A49" s="402" t="s">
        <v>404</v>
      </c>
      <c r="B49" s="9" t="s">
        <v>208</v>
      </c>
      <c r="C49" s="9" t="s">
        <v>306</v>
      </c>
      <c r="D49" s="9" t="s">
        <v>306</v>
      </c>
      <c r="E49" s="254" t="s">
        <v>45</v>
      </c>
      <c r="F49" s="9" t="s">
        <v>339</v>
      </c>
      <c r="G49" s="13">
        <f>360*12</f>
        <v>4320</v>
      </c>
      <c r="H49" s="239" t="str">
        <f>IF(G49&lt;=0,"",IF(G49&lt;=2,"Muy Baja",IF(G49&lt;=24,"Baja",IF(G49&lt;=500,"Media",IF(G49&lt;=5000,"Alta","Muy Alta")))))</f>
        <v>Alta</v>
      </c>
      <c r="I49" s="240">
        <f>IF(H49="","",IF(H49="Muy Baja",0.2,IF(H49="Baja",0.4,IF(H49="Media",0.6,IF(H49="Alta",0.8,IF(H49="Muy Alta",1,))))))</f>
        <v>0.8</v>
      </c>
      <c r="J49" s="255" t="s">
        <v>210</v>
      </c>
      <c r="K49" s="240" t="str">
        <f>IF(NOT(ISERROR(MATCH(J49,'[9]Tabla Impacto'!$B$221:$B$223,0))),'[9]Tabla Impacto'!$F$223&amp;"Por favor no seleccionar los criterios de impacto(Afectación Económica o presupuestal y Pérdida Reputacional)",J49)</f>
        <v xml:space="preserve">     El riesgo afecta la imagen de la entidad con algunos usuarios de relevancia frente al logro de los objetivos</v>
      </c>
      <c r="L49" s="239" t="str">
        <f>IF(OR(K49='[9]Tabla Impacto'!$C$11,K49='[9]Tabla Impacto'!$D$11),"Leve",IF(OR(K49='[9]Tabla Impacto'!$C$12,K49='[9]Tabla Impacto'!$D$12),"Menor",IF(OR(K49='[9]Tabla Impacto'!$C$13,K49='[9]Tabla Impacto'!$D$13),"Moderado",IF(OR(K49='[9]Tabla Impacto'!$C$14,K49='[9]Tabla Impacto'!$D$14),"Mayor",IF(OR(K49='[9]Tabla Impacto'!$C$15,K49='[9]Tabla Impacto'!$D$15),"Catastrófico","")))))</f>
        <v>Moderado</v>
      </c>
      <c r="M49" s="240">
        <f>IF(L49="","",IF(L49="Leve",0.2,IF(L49="Menor",0.4,IF(L49="Moderado",0.6,IF(L49="Mayor",0.8,IF(L49="Catastrófico",1,))))))</f>
        <v>0.6</v>
      </c>
      <c r="N49" s="242" t="str">
        <f>IF(OR(AND(H49="Muy Baja",L49="Leve"),AND(H49="Muy Baja",L49="Menor"),AND(H49="Baja",L49="Leve")),"Bajo",IF(OR(AND(H49="Muy baja",L49="Moderado"),AND(H49="Baja",L49="Menor"),AND(H49="Baja",L49="Moderado"),AND(H49="Media",L49="Leve"),AND(H49="Media",L49="Menor"),AND(H49="Media",L49="Moderado"),AND(H49="Alta",L49="Leve"),AND(H49="Alta",L49="Menor")),"Moderado",IF(OR(AND(H49="Muy Baja",L49="Mayor"),AND(H49="Baja",L49="Mayor"),AND(H49="Media",L49="Mayor"),AND(H49="Alta",L49="Moderado"),AND(H49="Alta",L49="Mayor"),AND(H49="Muy Alta",L49="Leve"),AND(H49="Muy Alta",L49="Menor"),AND(H49="Muy Alta",L49="Moderado"),AND(H49="Muy Alta",L49="Mayor")),"Alto",IF(OR(AND(H49="Muy Baja",L49="Catastrófico"),AND(H49="Baja",L49="Catastrófico"),AND(H49="Media",L49="Catastrófico"),AND(H49="Alta",L49="Catastrófico"),AND(H49="Muy Alta",L49="Catastrófico")),"Extremo",""))))</f>
        <v>Alto</v>
      </c>
      <c r="O49" s="139">
        <v>39</v>
      </c>
      <c r="P49" s="4" t="s">
        <v>401</v>
      </c>
      <c r="Q49" s="25" t="str">
        <f t="shared" si="56"/>
        <v>Probabilidad</v>
      </c>
      <c r="R49" s="26" t="s">
        <v>5</v>
      </c>
      <c r="S49" s="26" t="s">
        <v>202</v>
      </c>
      <c r="T49" s="27" t="str">
        <f>IF(AND(R49="Preventivo",S49="Automático"),"50%",IF(AND(R49="Preventivo",S49="Manual"),"40%",IF(AND(R49="Detectivo",S49="Automático"),"40%",IF(AND(R49="Detectivo",S49="Manual"),"30%",IF(AND(R49="Correctivo",S49="Automático"),"35%",IF(AND(R49="Correctivo",S49="Manual"),"25%",""))))))</f>
        <v>40%</v>
      </c>
      <c r="U49" s="26" t="s">
        <v>203</v>
      </c>
      <c r="V49" s="26" t="s">
        <v>204</v>
      </c>
      <c r="W49" s="26" t="s">
        <v>205</v>
      </c>
      <c r="X49" s="4" t="s">
        <v>307</v>
      </c>
      <c r="Y49" s="246">
        <f>IFERROR(IF(Q49="Probabilidad",(I49-(+I49*T49)),IF(Q49="Impacto",I49,"")),"")</f>
        <v>0.48</v>
      </c>
      <c r="Z49" s="33" t="str">
        <f>IFERROR(IF(Y49="","",IF(Y49&lt;=0.2,"Muy Baja",IF(Y49&lt;=0.4,"Baja",IF(Y49&lt;=0.6,"Media",IF(Y49&lt;=0.8,"Alta","Muy Alta"))))),"")</f>
        <v>Media</v>
      </c>
      <c r="AA49" s="27">
        <f>+Y49</f>
        <v>0.48</v>
      </c>
      <c r="AB49" s="33" t="str">
        <f>IFERROR(IF(AC49="","",IF(AC49&lt;=0.2,"Leve",IF(AC49&lt;=0.4,"Menor",IF(AC49&lt;=0.6,"Moderado",IF(AC49&lt;=0.8,"Mayor","Catastrófico"))))),"")</f>
        <v>Moderado</v>
      </c>
      <c r="AC49" s="27">
        <f>IFERROR(IF(Q49="Impacto",(M49-(+M49*T49)),IF(Q49="Probabilidad",M49,"")),"")</f>
        <v>0.6</v>
      </c>
      <c r="AD49" s="34"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Moderado</v>
      </c>
      <c r="AE49" s="26" t="s">
        <v>15</v>
      </c>
      <c r="AF49" s="9"/>
      <c r="AG49" s="9"/>
      <c r="AH49" s="10"/>
      <c r="AI49" s="10"/>
      <c r="AJ49" s="9"/>
      <c r="AK49" s="13"/>
      <c r="AL49" s="247" t="s">
        <v>595</v>
      </c>
      <c r="AM49" s="17"/>
      <c r="AN49" s="17"/>
      <c r="AO49" s="17"/>
    </row>
    <row r="50" spans="1:41" ht="144.75" customHeight="1" x14ac:dyDescent="0.2">
      <c r="A50" s="403"/>
      <c r="B50" s="152" t="s">
        <v>335</v>
      </c>
      <c r="C50" s="152" t="s">
        <v>336</v>
      </c>
      <c r="D50" s="152" t="s">
        <v>337</v>
      </c>
      <c r="E50" s="186" t="s">
        <v>338</v>
      </c>
      <c r="F50" s="152" t="s">
        <v>339</v>
      </c>
      <c r="G50" s="153">
        <f>360*12</f>
        <v>4320</v>
      </c>
      <c r="H50" s="138" t="str">
        <f>IF(G50&lt;=0,"",IF(G50&lt;=2,"Muy Baja",IF(G50&lt;=24,"Baja",IF(G50&lt;=500,"Media",IF(G50&lt;=5000,"Alta","Muy Alta")))))</f>
        <v>Alta</v>
      </c>
      <c r="I50" s="161">
        <f>IF(H50="","",IF(H50="Muy Baja",0.2,IF(H50="Baja",0.4,IF(H50="Media",0.6,IF(H50="Alta",0.8,IF(H50="Muy Alta",1,))))))</f>
        <v>0.8</v>
      </c>
      <c r="J50" s="187" t="s">
        <v>210</v>
      </c>
      <c r="K50" s="161" t="str">
        <f>IF(NOT(ISERROR(MATCH(J50,'[9]Tabla Impacto'!$B$221:$B$223,0))),'[9]Tabla Impacto'!$F$223&amp;"Por favor no seleccionar los criterios de impacto(Afectación Económica o presupuestal y Pérdida Reputacional)",J50)</f>
        <v xml:space="preserve">     El riesgo afecta la imagen de la entidad con algunos usuarios de relevancia frente al logro de los objetivos</v>
      </c>
      <c r="L50" s="138" t="str">
        <f>IF(OR(K50='[9]Tabla Impacto'!$C$11,K50='[9]Tabla Impacto'!$D$11),"Leve",IF(OR(K50='[9]Tabla Impacto'!$C$12,K50='[9]Tabla Impacto'!$D$12),"Menor",IF(OR(K50='[9]Tabla Impacto'!$C$13,K50='[9]Tabla Impacto'!$D$13),"Moderado",IF(OR(K50='[9]Tabla Impacto'!$C$14,K50='[9]Tabla Impacto'!$D$14),"Mayor",IF(OR(K50='[9]Tabla Impacto'!$C$15,K50='[9]Tabla Impacto'!$D$15),"Catastrófico","")))))</f>
        <v>Moderado</v>
      </c>
      <c r="M50" s="161">
        <f>IF(L50="","",IF(L50="Leve",0.2,IF(L50="Menor",0.4,IF(L50="Moderado",0.6,IF(L50="Mayor",0.8,IF(L50="Catastrófico",1,))))))</f>
        <v>0.6</v>
      </c>
      <c r="N50" s="143" t="str">
        <f>IF(OR(AND(H50="Muy Baja",L50="Leve"),AND(H50="Muy Baja",L50="Menor"),AND(H50="Baja",L50="Leve")),"Bajo",IF(OR(AND(H50="Muy baja",L50="Moderado"),AND(H50="Baja",L50="Menor"),AND(H50="Baja",L50="Moderado"),AND(H50="Media",L50="Leve"),AND(H50="Media",L50="Menor"),AND(H50="Media",L50="Moderado"),AND(H50="Alta",L50="Leve"),AND(H50="Alta",L50="Menor")),"Moderado",IF(OR(AND(H50="Muy Baja",L50="Mayor"),AND(H50="Baja",L50="Mayor"),AND(H50="Media",L50="Mayor"),AND(H50="Alta",L50="Moderado"),AND(H50="Alta",L50="Mayor"),AND(H50="Muy Alta",L50="Leve"),AND(H50="Muy Alta",L50="Menor"),AND(H50="Muy Alta",L50="Moderado"),AND(H50="Muy Alta",L50="Mayor")),"Alto",IF(OR(AND(H50="Muy Baja",L50="Catastrófico"),AND(H50="Baja",L50="Catastrófico"),AND(H50="Media",L50="Catastrófico"),AND(H50="Alta",L50="Catastrófico"),AND(H50="Muy Alta",L50="Catastrófico")),"Extremo",""))))</f>
        <v>Alto</v>
      </c>
      <c r="O50" s="144">
        <v>40</v>
      </c>
      <c r="P50" s="145" t="s">
        <v>108</v>
      </c>
      <c r="Q50" s="146" t="str">
        <f t="shared" si="56"/>
        <v>Probabilidad</v>
      </c>
      <c r="R50" s="147" t="s">
        <v>5</v>
      </c>
      <c r="S50" s="147" t="s">
        <v>202</v>
      </c>
      <c r="T50" s="148" t="str">
        <f>IF(AND(R50="Preventivo",S50="Automático"),"50%",IF(AND(R50="Preventivo",S50="Manual"),"40%",IF(AND(R50="Detectivo",S50="Automático"),"40%",IF(AND(R50="Detectivo",S50="Manual"),"30%",IF(AND(R50="Correctivo",S50="Automático"),"35%",IF(AND(R50="Correctivo",S50="Manual"),"25%",""))))))</f>
        <v>40%</v>
      </c>
      <c r="U50" s="147" t="s">
        <v>203</v>
      </c>
      <c r="V50" s="147" t="s">
        <v>204</v>
      </c>
      <c r="W50" s="147" t="s">
        <v>205</v>
      </c>
      <c r="X50" s="145" t="s">
        <v>308</v>
      </c>
      <c r="Y50" s="149">
        <f>IFERROR(IF(Q50="Probabilidad",(I50-(+I50*T50)),IF(Q50="Impacto",I50,"")),"")</f>
        <v>0.48</v>
      </c>
      <c r="Z50" s="150" t="str">
        <f>IFERROR(IF(Y50="","",IF(Y50&lt;=0.2,"Muy Baja",IF(Y50&lt;=0.4,"Baja",IF(Y50&lt;=0.6,"Media",IF(Y50&lt;=0.8,"Alta","Muy Alta"))))),"")</f>
        <v>Media</v>
      </c>
      <c r="AA50" s="148">
        <f>+Y50</f>
        <v>0.48</v>
      </c>
      <c r="AB50" s="150" t="str">
        <f>IFERROR(IF(AC50="","",IF(AC50&lt;=0.2,"Leve",IF(AC50&lt;=0.4,"Menor",IF(AC50&lt;=0.6,"Moderado",IF(AC50&lt;=0.8,"Mayor","Catastrófico"))))),"")</f>
        <v>Moderado</v>
      </c>
      <c r="AC50" s="148">
        <f>IFERROR(IF(Q50="Impacto",(M50-(+M50*T50)),IF(Q50="Probabilidad",M50,"")),"")</f>
        <v>0.6</v>
      </c>
      <c r="AD50" s="151" t="str">
        <f>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Moderado</v>
      </c>
      <c r="AE50" s="147" t="s">
        <v>11</v>
      </c>
      <c r="AF50" s="152" t="s">
        <v>140</v>
      </c>
      <c r="AG50" s="152" t="s">
        <v>340</v>
      </c>
      <c r="AH50" s="154" t="s">
        <v>141</v>
      </c>
      <c r="AI50" s="154" t="s">
        <v>135</v>
      </c>
      <c r="AJ50" s="152" t="s">
        <v>142</v>
      </c>
      <c r="AK50" s="153" t="s">
        <v>137</v>
      </c>
      <c r="AL50" s="195" t="s">
        <v>596</v>
      </c>
      <c r="AM50" s="17"/>
      <c r="AN50" s="17"/>
      <c r="AO50" s="17"/>
    </row>
    <row r="51" spans="1:41" ht="249.75" customHeight="1" x14ac:dyDescent="0.2">
      <c r="A51" s="387" t="s">
        <v>313</v>
      </c>
      <c r="B51" s="152" t="s">
        <v>9</v>
      </c>
      <c r="C51" s="152" t="s">
        <v>109</v>
      </c>
      <c r="D51" s="152" t="s">
        <v>43</v>
      </c>
      <c r="E51" s="186" t="s">
        <v>109</v>
      </c>
      <c r="F51" s="152" t="s">
        <v>3</v>
      </c>
      <c r="G51" s="153">
        <v>365</v>
      </c>
      <c r="H51" s="138" t="str">
        <f>IF(G51&lt;=0,"",IF(G51&lt;=2,"Muy Baja",IF(G51&lt;=24,"Baja",IF(G51&lt;=500,"Media",IF(G51&lt;=5000,"Alta","Muy Alta")))))</f>
        <v>Media</v>
      </c>
      <c r="I51" s="161">
        <f>IF(H51="","",IF(H51="Muy Baja",0.2,IF(H51="Baja",0.4,IF(H51="Media",0.6,IF(H51="Alta",0.8,IF(H51="Muy Alta",1,))))))</f>
        <v>0.6</v>
      </c>
      <c r="J51" s="187" t="s">
        <v>217</v>
      </c>
      <c r="K51" s="161" t="str">
        <f>IF(NOT(ISERROR(MATCH(J51,'[10]Tabla Impacto'!$B$221:$B$223,0))),'[10]Tabla Impacto'!$F$223&amp;"Por favor no seleccionar los criterios de impacto(Afectación Económica o presupuestal y Pérdida Reputacional)",J51)</f>
        <v xml:space="preserve">     Entre 10 y 50 SMLMV </v>
      </c>
      <c r="L51" s="138" t="str">
        <f>IF(OR(K51='[10]Tabla Impacto'!$C$11,K51='[10]Tabla Impacto'!$D$11),"Leve",IF(OR(K51='[10]Tabla Impacto'!$C$12,K51='[10]Tabla Impacto'!$D$12),"Menor",IF(OR(K51='[10]Tabla Impacto'!$C$13,K51='[10]Tabla Impacto'!$D$13),"Moderado",IF(OR(K51='[10]Tabla Impacto'!$C$14,K51='[10]Tabla Impacto'!$D$14),"Mayor",IF(OR(K51='[10]Tabla Impacto'!$C$15,K51='[10]Tabla Impacto'!$D$15),"Catastrófico","")))))</f>
        <v>Menor</v>
      </c>
      <c r="M51" s="161">
        <f>IF(L51="","",IF(L51="Leve",0.2,IF(L51="Menor",0.4,IF(L51="Moderado",0.6,IF(L51="Mayor",0.8,IF(L51="Catastrófico",1,))))))</f>
        <v>0.4</v>
      </c>
      <c r="N51" s="143" t="str">
        <f>IF(OR(AND(H51="Muy Baja",L51="Leve"),AND(H51="Muy Baja",L51="Menor"),AND(H51="Baja",L51="Leve")),"Bajo",IF(OR(AND(H51="Muy baja",L51="Moderado"),AND(H51="Baja",L51="Menor"),AND(H51="Baja",L51="Moderado"),AND(H51="Media",L51="Leve"),AND(H51="Media",L51="Menor"),AND(H51="Media",L51="Moderado"),AND(H51="Alta",L51="Leve"),AND(H51="Alta",L51="Menor")),"Moderado",IF(OR(AND(H51="Muy Baja",L51="Mayor"),AND(H51="Baja",L51="Mayor"),AND(H51="Media",L51="Mayor"),AND(H51="Alta",L51="Moderado"),AND(H51="Alta",L51="Mayor"),AND(H51="Muy Alta",L51="Leve"),AND(H51="Muy Alta",L51="Menor"),AND(H51="Muy Alta",L51="Moderado"),AND(H51="Muy Alta",L51="Mayor")),"Alto",IF(OR(AND(H51="Muy Baja",L51="Catastrófico"),AND(H51="Baja",L51="Catastrófico"),AND(H51="Media",L51="Catastrófico"),AND(H51="Alta",L51="Catastrófico"),AND(H51="Muy Alta",L51="Catastrófico")),"Extremo",""))))</f>
        <v>Moderado</v>
      </c>
      <c r="O51" s="144">
        <v>41</v>
      </c>
      <c r="P51" s="145" t="s">
        <v>341</v>
      </c>
      <c r="Q51" s="146" t="str">
        <f t="shared" si="56"/>
        <v>Probabilidad</v>
      </c>
      <c r="R51" s="147" t="s">
        <v>5</v>
      </c>
      <c r="S51" s="147" t="s">
        <v>202</v>
      </c>
      <c r="T51" s="148" t="str">
        <f>IF(AND(R51="Preventivo",S51="Automático"),"50%",IF(AND(R51="Preventivo",S51="Manual"),"40%",IF(AND(R51="Detectivo",S51="Automático"),"40%",IF(AND(R51="Detectivo",S51="Manual"),"30%",IF(AND(R51="Correctivo",S51="Automático"),"35%",IF(AND(R51="Correctivo",S51="Manual"),"25%",""))))))</f>
        <v>40%</v>
      </c>
      <c r="U51" s="147" t="s">
        <v>203</v>
      </c>
      <c r="V51" s="147" t="s">
        <v>204</v>
      </c>
      <c r="W51" s="147" t="s">
        <v>205</v>
      </c>
      <c r="X51" s="145" t="s">
        <v>342</v>
      </c>
      <c r="Y51" s="149">
        <f>IFERROR(IF(Q51="Probabilidad",(I51-(+I51*T51)),IF(Q51="Impacto",I51,"")),"")</f>
        <v>0.36</v>
      </c>
      <c r="Z51" s="150" t="str">
        <f>IFERROR(IF(Y51="","",IF(Y51&lt;=0.2,"Muy Baja",IF(Y51&lt;=0.4,"Baja",IF(Y51&lt;=0.6,"Media",IF(Y51&lt;=0.8,"Alta","Muy Alta"))))),"")</f>
        <v>Baja</v>
      </c>
      <c r="AA51" s="148">
        <f>+Y51</f>
        <v>0.36</v>
      </c>
      <c r="AB51" s="150" t="str">
        <f>IFERROR(IF(AC51="","",IF(AC51&lt;=0.2,"Leve",IF(AC51&lt;=0.4,"Menor",IF(AC51&lt;=0.6,"Moderado",IF(AC51&lt;=0.8,"Mayor","Catastrófico"))))),"")</f>
        <v>Menor</v>
      </c>
      <c r="AC51" s="148">
        <f>IFERROR(IF(Q51="Impacto",(M51-(+M51*T51)),IF(Q51="Probabilidad",M51,"")),"")</f>
        <v>0.4</v>
      </c>
      <c r="AD51" s="151"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Moderado</v>
      </c>
      <c r="AE51" s="147" t="s">
        <v>15</v>
      </c>
      <c r="AF51" s="152"/>
      <c r="AG51" s="152"/>
      <c r="AH51" s="154"/>
      <c r="AI51" s="154"/>
      <c r="AJ51" s="152"/>
      <c r="AK51" s="153"/>
      <c r="AL51" s="195" t="s">
        <v>549</v>
      </c>
      <c r="AM51" s="17"/>
      <c r="AN51" s="17"/>
      <c r="AO51" s="17"/>
    </row>
    <row r="52" spans="1:41" ht="204" x14ac:dyDescent="0.2">
      <c r="A52" s="389"/>
      <c r="B52" s="152" t="s">
        <v>9</v>
      </c>
      <c r="C52" s="152" t="s">
        <v>309</v>
      </c>
      <c r="D52" s="152" t="s">
        <v>44</v>
      </c>
      <c r="E52" s="186" t="s">
        <v>309</v>
      </c>
      <c r="F52" s="152" t="s">
        <v>3</v>
      </c>
      <c r="G52" s="153">
        <v>365</v>
      </c>
      <c r="H52" s="138" t="str">
        <f>IF(G52&lt;=0,"",IF(G52&lt;=2,"Muy Baja",IF(G52&lt;=24,"Baja",IF(G52&lt;=500,"Media",IF(G52&lt;=5000,"Alta","Muy Alta")))))</f>
        <v>Media</v>
      </c>
      <c r="I52" s="161">
        <f>IF(H52="","",IF(H52="Muy Baja",0.2,IF(H52="Baja",0.4,IF(H52="Media",0.6,IF(H52="Alta",0.8,IF(H52="Muy Alta",1,))))))</f>
        <v>0.6</v>
      </c>
      <c r="J52" s="187" t="s">
        <v>261</v>
      </c>
      <c r="K52" s="161" t="str">
        <f>IF(NOT(ISERROR(MATCH(J52,'[10]Tabla Impacto'!$B$221:$B$223,0))),'[10]Tabla Impacto'!$F$223&amp;"Por favor no seleccionar los criterios de impacto(Afectación Económica o presupuestal y Pérdida Reputacional)",J52)</f>
        <v xml:space="preserve">     Entre 100 y 500 SMLMV </v>
      </c>
      <c r="L52" s="138" t="str">
        <f>IF(OR(K52='[10]Tabla Impacto'!$C$11,K52='[10]Tabla Impacto'!$D$11),"Leve",IF(OR(K52='[10]Tabla Impacto'!$C$12,K52='[10]Tabla Impacto'!$D$12),"Menor",IF(OR(K52='[10]Tabla Impacto'!$C$13,K52='[10]Tabla Impacto'!$D$13),"Moderado",IF(OR(K52='[10]Tabla Impacto'!$C$14,K52='[10]Tabla Impacto'!$D$14),"Mayor",IF(OR(K52='[10]Tabla Impacto'!$C$15,K52='[10]Tabla Impacto'!$D$15),"Catastrófico","")))))</f>
        <v>Mayor</v>
      </c>
      <c r="M52" s="161">
        <f>IF(L52="","",IF(L52="Leve",0.2,IF(L52="Menor",0.4,IF(L52="Moderado",0.6,IF(L52="Mayor",0.8,IF(L52="Catastrófico",1,))))))</f>
        <v>0.8</v>
      </c>
      <c r="N52" s="143"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Alto</v>
      </c>
      <c r="O52" s="144">
        <v>42</v>
      </c>
      <c r="P52" s="145" t="s">
        <v>343</v>
      </c>
      <c r="Q52" s="146" t="str">
        <f t="shared" si="56"/>
        <v>Probabilidad</v>
      </c>
      <c r="R52" s="147" t="s">
        <v>5</v>
      </c>
      <c r="S52" s="147" t="s">
        <v>202</v>
      </c>
      <c r="T52" s="148" t="str">
        <f>IF(AND(R52="Preventivo",S52="Automático"),"50%",IF(AND(R52="Preventivo",S52="Manual"),"40%",IF(AND(R52="Detectivo",S52="Automático"),"40%",IF(AND(R52="Detectivo",S52="Manual"),"30%",IF(AND(R52="Correctivo",S52="Automático"),"35%",IF(AND(R52="Correctivo",S52="Manual"),"25%",""))))))</f>
        <v>40%</v>
      </c>
      <c r="U52" s="147" t="s">
        <v>203</v>
      </c>
      <c r="V52" s="147" t="s">
        <v>204</v>
      </c>
      <c r="W52" s="147" t="s">
        <v>205</v>
      </c>
      <c r="X52" s="145" t="s">
        <v>310</v>
      </c>
      <c r="Y52" s="149">
        <f>IFERROR(IF(Q52="Probabilidad",(I52-(+I52*T52)),IF(Q52="Impacto",I52,"")),"")</f>
        <v>0.36</v>
      </c>
      <c r="Z52" s="150" t="str">
        <f>IFERROR(IF(Y52="","",IF(Y52&lt;=0.2,"Muy Baja",IF(Y52&lt;=0.4,"Baja",IF(Y52&lt;=0.6,"Media",IF(Y52&lt;=0.8,"Alta","Muy Alta"))))),"")</f>
        <v>Baja</v>
      </c>
      <c r="AA52" s="148">
        <f>+Y52</f>
        <v>0.36</v>
      </c>
      <c r="AB52" s="150" t="str">
        <f>IFERROR(IF(AC52="","",IF(AC52&lt;=0.2,"Leve",IF(AC52&lt;=0.4,"Menor",IF(AC52&lt;=0.6,"Moderado",IF(AC52&lt;=0.8,"Mayor","Catastrófico"))))),"")</f>
        <v>Mayor</v>
      </c>
      <c r="AC52" s="148">
        <f>IFERROR(IF(Q52="Impacto",(M52-(+M52*T52)),IF(Q52="Probabilidad",M52,"")),"")</f>
        <v>0.8</v>
      </c>
      <c r="AD52" s="151"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Alto</v>
      </c>
      <c r="AE52" s="147" t="s">
        <v>11</v>
      </c>
      <c r="AF52" s="152" t="s">
        <v>344</v>
      </c>
      <c r="AG52" s="152" t="s">
        <v>311</v>
      </c>
      <c r="AH52" s="154" t="s">
        <v>141</v>
      </c>
      <c r="AI52" s="154" t="s">
        <v>135</v>
      </c>
      <c r="AJ52" s="152" t="s">
        <v>312</v>
      </c>
      <c r="AK52" s="153" t="s">
        <v>137</v>
      </c>
      <c r="AL52" s="189" t="s">
        <v>550</v>
      </c>
      <c r="AM52" s="17"/>
      <c r="AN52" s="17"/>
      <c r="AO52" s="17"/>
    </row>
    <row r="53" spans="1:41" ht="156" customHeight="1" x14ac:dyDescent="0.2">
      <c r="A53" s="392" t="s">
        <v>445</v>
      </c>
      <c r="B53" s="381" t="s">
        <v>335</v>
      </c>
      <c r="C53" s="381"/>
      <c r="D53" s="381" t="s">
        <v>345</v>
      </c>
      <c r="E53" s="390" t="s">
        <v>346</v>
      </c>
      <c r="F53" s="381" t="s">
        <v>339</v>
      </c>
      <c r="G53" s="377">
        <v>192</v>
      </c>
      <c r="H53" s="385" t="str">
        <f>IF(G53&lt;=0,"",IF(G53&lt;=2,"Muy Baja",IF(G53&lt;=24,"Baja",IF(G53&lt;=500,"Media",IF(G53&lt;=5000,"Alta","Muy Alta")))))</f>
        <v>Media</v>
      </c>
      <c r="I53" s="383">
        <f>IF(H53="","",IF(H53="Muy Baja",0.2,IF(H53="Baja",0.4,IF(H53="Media",0.6,IF(H53="Alta",0.8,IF(H53="Muy Alta",1,))))))</f>
        <v>0.6</v>
      </c>
      <c r="J53" s="384" t="s">
        <v>210</v>
      </c>
      <c r="K53" s="383" t="str">
        <f>IF(NOT(ISERROR(MATCH(J53,'[11]Tabla Impacto'!$B$221:$B$223,0))),'[11]Tabla Impacto'!$F$223&amp;"Por favor no seleccionar los criterios de impacto(Afectación Económica o presupuestal y Pérdida Reputacional)",J53)</f>
        <v xml:space="preserve">     El riesgo afecta la imagen de la entidad con algunos usuarios de relevancia frente al logro de los objetivos</v>
      </c>
      <c r="L53" s="385" t="str">
        <f>IF(OR(K53='[11]Tabla Impacto'!$C$11,K53='[11]Tabla Impacto'!$D$11),"Leve",IF(OR(K53='[11]Tabla Impacto'!$C$12,K53='[11]Tabla Impacto'!$D$12),"Menor",IF(OR(K53='[11]Tabla Impacto'!$C$13,K53='[11]Tabla Impacto'!$D$13),"Moderado",IF(OR(K53='[11]Tabla Impacto'!$C$14,K53='[11]Tabla Impacto'!$D$14),"Mayor",IF(OR(K53='[11]Tabla Impacto'!$C$15,K53='[11]Tabla Impacto'!$D$15),"Catastrófico","")))))</f>
        <v>Moderado</v>
      </c>
      <c r="M53" s="383">
        <f>IF(L53="","",IF(L53="Leve",0.2,IF(L53="Menor",0.4,IF(L53="Moderado",0.6,IF(L53="Mayor",0.8,IF(L53="Catastrófico",1,))))))</f>
        <v>0.6</v>
      </c>
      <c r="N53" s="386" t="str">
        <f>IF(OR(AND(H53="Muy Baja",L53="Leve"),AND(H53="Muy Baja",L53="Menor"),AND(H53="Baja",L53="Leve")),"Bajo",IF(OR(AND(H53="Muy baja",L53="Moderado"),AND(H53="Baja",L53="Menor"),AND(H53="Baja",L53="Moderado"),AND(H53="Media",L53="Leve"),AND(H53="Media",L53="Menor"),AND(H53="Media",L53="Moderado"),AND(H53="Alta",L53="Leve"),AND(H53="Alta",L53="Menor")),"Moderado",IF(OR(AND(H53="Muy Baja",L53="Mayor"),AND(H53="Baja",L53="Mayor"),AND(H53="Media",L53="Mayor"),AND(H53="Alta",L53="Moderado"),AND(H53="Alta",L53="Mayor"),AND(H53="Muy Alta",L53="Leve"),AND(H53="Muy Alta",L53="Menor"),AND(H53="Muy Alta",L53="Moderado"),AND(H53="Muy Alta",L53="Mayor")),"Alto",IF(OR(AND(H53="Muy Baja",L53="Catastrófico"),AND(H53="Baja",L53="Catastrófico"),AND(H53="Media",L53="Catastrófico"),AND(H53="Alta",L53="Catastrófico"),AND(H53="Muy Alta",L53="Catastrófico")),"Extremo",""))))</f>
        <v>Moderado</v>
      </c>
      <c r="O53" s="144">
        <v>43</v>
      </c>
      <c r="P53" s="145" t="s">
        <v>347</v>
      </c>
      <c r="Q53" s="146" t="str">
        <f t="shared" si="56"/>
        <v>Probabilidad</v>
      </c>
      <c r="R53" s="147" t="s">
        <v>5</v>
      </c>
      <c r="S53" s="147" t="s">
        <v>202</v>
      </c>
      <c r="T53" s="148" t="str">
        <f>IF(AND(R53="Preventivo",S53="Automático"),"50%",IF(AND(R53="Preventivo",S53="Manual"),"40%",IF(AND(R53="Detectivo",S53="Automático"),"40%",IF(AND(R53="Detectivo",S53="Manual"),"30%",IF(AND(R53="Correctivo",S53="Automático"),"35%",IF(AND(R53="Correctivo",S53="Manual"),"25%",""))))))</f>
        <v>40%</v>
      </c>
      <c r="U53" s="147" t="s">
        <v>203</v>
      </c>
      <c r="V53" s="147" t="s">
        <v>204</v>
      </c>
      <c r="W53" s="147" t="s">
        <v>205</v>
      </c>
      <c r="X53" s="145" t="s">
        <v>465</v>
      </c>
      <c r="Y53" s="149">
        <f>IFERROR(IF(Q53="Probabilidad",(I53-(+I53*T53)),IF(Q53="Impacto",I53,"")),"")</f>
        <v>0.36</v>
      </c>
      <c r="Z53" s="150" t="str">
        <f>IFERROR(IF(Y53="","",IF(Y53&lt;=0.2,"Muy Baja",IF(Y53&lt;=0.4,"Baja",IF(Y53&lt;=0.6,"Media",IF(Y53&lt;=0.8,"Alta","Muy Alta"))))),"")</f>
        <v>Baja</v>
      </c>
      <c r="AA53" s="148">
        <f>+Y53</f>
        <v>0.36</v>
      </c>
      <c r="AB53" s="150" t="str">
        <f>IFERROR(IF(AC53="","",IF(AC53&lt;=0.2,"Leve",IF(AC53&lt;=0.4,"Menor",IF(AC53&lt;=0.6,"Moderado",IF(AC53&lt;=0.8,"Mayor","Catastrófico"))))),"")</f>
        <v>Moderado</v>
      </c>
      <c r="AC53" s="148">
        <f>IFERROR(IF(Q53="Impacto",(M53-(+M53*T53)),IF(Q53="Probabilidad",M53,"")),"")</f>
        <v>0.6</v>
      </c>
      <c r="AD53" s="151" t="str">
        <f>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Moderado</v>
      </c>
      <c r="AE53" s="147" t="s">
        <v>11</v>
      </c>
      <c r="AF53" s="152" t="s">
        <v>163</v>
      </c>
      <c r="AG53" s="152" t="s">
        <v>164</v>
      </c>
      <c r="AH53" s="154" t="s">
        <v>141</v>
      </c>
      <c r="AI53" s="154" t="s">
        <v>135</v>
      </c>
      <c r="AJ53" s="152" t="s">
        <v>348</v>
      </c>
      <c r="AK53" s="153" t="s">
        <v>137</v>
      </c>
      <c r="AL53" s="195" t="s">
        <v>551</v>
      </c>
      <c r="AM53" s="17"/>
      <c r="AN53" s="17"/>
      <c r="AO53" s="17"/>
    </row>
    <row r="54" spans="1:41" ht="120.75" customHeight="1" x14ac:dyDescent="0.2">
      <c r="A54" s="392"/>
      <c r="B54" s="381"/>
      <c r="C54" s="381"/>
      <c r="D54" s="381"/>
      <c r="E54" s="390"/>
      <c r="F54" s="381"/>
      <c r="G54" s="377"/>
      <c r="H54" s="385"/>
      <c r="I54" s="383"/>
      <c r="J54" s="384"/>
      <c r="K54" s="383"/>
      <c r="L54" s="385"/>
      <c r="M54" s="383"/>
      <c r="N54" s="386"/>
      <c r="O54" s="144">
        <v>44</v>
      </c>
      <c r="P54" s="145" t="s">
        <v>110</v>
      </c>
      <c r="Q54" s="146" t="str">
        <f t="shared" si="56"/>
        <v>Probabilidad</v>
      </c>
      <c r="R54" s="147" t="s">
        <v>5</v>
      </c>
      <c r="S54" s="147" t="s">
        <v>202</v>
      </c>
      <c r="T54" s="148" t="str">
        <f t="shared" ref="T54" si="71">IF(AND(R54="Preventivo",S54="Automático"),"50%",IF(AND(R54="Preventivo",S54="Manual"),"40%",IF(AND(R54="Detectivo",S54="Automático"),"40%",IF(AND(R54="Detectivo",S54="Manual"),"30%",IF(AND(R54="Correctivo",S54="Automático"),"35%",IF(AND(R54="Correctivo",S54="Manual"),"25%",""))))))</f>
        <v>40%</v>
      </c>
      <c r="U54" s="147" t="s">
        <v>203</v>
      </c>
      <c r="V54" s="147" t="s">
        <v>204</v>
      </c>
      <c r="W54" s="147" t="s">
        <v>205</v>
      </c>
      <c r="X54" s="145" t="s">
        <v>314</v>
      </c>
      <c r="Y54" s="149">
        <f>IFERROR(IF(AND(Q53="Probabilidad",Q54="Probabilidad"),(AA53-(+AA53*T54)),IF(Q54="Probabilidad",(I53-(+I53*T54)),IF(Q54="Impacto",AA53,""))),"")</f>
        <v>0.216</v>
      </c>
      <c r="Z54" s="150" t="str">
        <f t="shared" ref="Z54" si="72">IFERROR(IF(Y54="","",IF(Y54&lt;=0.2,"Muy Baja",IF(Y54&lt;=0.4,"Baja",IF(Y54&lt;=0.6,"Media",IF(Y54&lt;=0.8,"Alta","Muy Alta"))))),"")</f>
        <v>Baja</v>
      </c>
      <c r="AA54" s="148">
        <f t="shared" ref="AA54" si="73">+Y54</f>
        <v>0.216</v>
      </c>
      <c r="AB54" s="150" t="str">
        <f t="shared" ref="AB54" si="74">IFERROR(IF(AC54="","",IF(AC54&lt;=0.2,"Leve",IF(AC54&lt;=0.4,"Menor",IF(AC54&lt;=0.6,"Moderado",IF(AC54&lt;=0.8,"Mayor","Catastrófico"))))),"")</f>
        <v>Moderado</v>
      </c>
      <c r="AC54" s="148">
        <f>IFERROR(IF(AND(Q53="Impacto",Q54="Impacto"),(AC53-(+AC53*T54)),IF(Q54="Impacto",($M$10-(+$M$10*T54)),IF(Q54="Probabilidad",AC53,""))),"")</f>
        <v>0.6</v>
      </c>
      <c r="AD54" s="151" t="str">
        <f t="shared" ref="AD54" si="75">IFERROR(IF(OR(AND(Z54="Muy Baja",AB54="Leve"),AND(Z54="Muy Baja",AB54="Menor"),AND(Z54="Baja",AB54="Leve")),"Bajo",IF(OR(AND(Z54="Muy baja",AB54="Moderado"),AND(Z54="Baja",AB54="Menor"),AND(Z54="Baja",AB54="Moderado"),AND(Z54="Media",AB54="Leve"),AND(Z54="Media",AB54="Menor"),AND(Z54="Media",AB54="Moderado"),AND(Z54="Alta",AB54="Leve"),AND(Z54="Alta",AB54="Menor")),"Moderado",IF(OR(AND(Z54="Muy Baja",AB54="Mayor"),AND(Z54="Baja",AB54="Mayor"),AND(Z54="Media",AB54="Mayor"),AND(Z54="Alta",AB54="Moderado"),AND(Z54="Alta",AB54="Mayor"),AND(Z54="Muy Alta",AB54="Leve"),AND(Z54="Muy Alta",AB54="Menor"),AND(Z54="Muy Alta",AB54="Moderado"),AND(Z54="Muy Alta",AB54="Mayor")),"Alto",IF(OR(AND(Z54="Muy Baja",AB54="Catastrófico"),AND(Z54="Baja",AB54="Catastrófico"),AND(Z54="Media",AB54="Catastrófico"),AND(Z54="Alta",AB54="Catastrófico"),AND(Z54="Muy Alta",AB54="Catastrófico")),"Extremo","")))),"")</f>
        <v>Moderado</v>
      </c>
      <c r="AE54" s="147" t="s">
        <v>15</v>
      </c>
      <c r="AF54" s="152"/>
      <c r="AG54" s="153"/>
      <c r="AH54" s="154"/>
      <c r="AI54" s="154"/>
      <c r="AJ54" s="152"/>
      <c r="AK54" s="153"/>
      <c r="AL54" s="195" t="s">
        <v>552</v>
      </c>
      <c r="AM54" s="17"/>
      <c r="AN54" s="17"/>
      <c r="AO54" s="17"/>
    </row>
    <row r="55" spans="1:41" ht="191.25" x14ac:dyDescent="0.2">
      <c r="A55" s="392" t="s">
        <v>323</v>
      </c>
      <c r="B55" s="381" t="s">
        <v>349</v>
      </c>
      <c r="C55" s="381" t="s">
        <v>350</v>
      </c>
      <c r="D55" s="381" t="s">
        <v>350</v>
      </c>
      <c r="E55" s="390" t="s">
        <v>46</v>
      </c>
      <c r="F55" s="381" t="s">
        <v>315</v>
      </c>
      <c r="G55" s="377">
        <v>365</v>
      </c>
      <c r="H55" s="385" t="str">
        <f>IF(G55&lt;=0,"",IF(G55&lt;=2,"Muy Baja",IF(G55&lt;=24,"Baja",IF(G55&lt;=500,"Media",IF(G55&lt;=5000,"Alta","Muy Alta")))))</f>
        <v>Media</v>
      </c>
      <c r="I55" s="383">
        <f>IF(H55="","",IF(H55="Muy Baja",0.2,IF(H55="Baja",0.4,IF(H55="Media",0.6,IF(H55="Alta",0.8,IF(H55="Muy Alta",1,))))))</f>
        <v>0.6</v>
      </c>
      <c r="J55" s="384" t="s">
        <v>286</v>
      </c>
      <c r="K55" s="383" t="str">
        <f>IF(NOT(ISERROR(MATCH(J55,'[12]Tabla Impacto'!$B$221:$B$223,0))),'[12]Tabla Impacto'!$F$223&amp;"Por favor no seleccionar los criterios de impacto(Afectación Económica o presupuestal y Pérdida Reputacional)",J55)</f>
        <v xml:space="preserve">     Entre 50 y 100 SMLMV </v>
      </c>
      <c r="L55" s="385" t="str">
        <f>IF(OR(K55='[12]Tabla Impacto'!$C$11,K55='[12]Tabla Impacto'!$D$11),"Leve",IF(OR(K55='[12]Tabla Impacto'!$C$12,K55='[12]Tabla Impacto'!$D$12),"Menor",IF(OR(K55='[12]Tabla Impacto'!$C$13,K55='[12]Tabla Impacto'!$D$13),"Moderado",IF(OR(K55='[12]Tabla Impacto'!$C$14,K55='[12]Tabla Impacto'!$D$14),"Mayor",IF(OR(K55='[12]Tabla Impacto'!$C$15,K55='[12]Tabla Impacto'!$D$15),"Catastrófico","")))))</f>
        <v>Moderado</v>
      </c>
      <c r="M55" s="383">
        <f>IF(L55="","",IF(L55="Leve",0.2,IF(L55="Menor",0.4,IF(L55="Moderado",0.6,IF(L55="Mayor",0.8,IF(L55="Catastrófico",1,))))))</f>
        <v>0.6</v>
      </c>
      <c r="N55" s="386" t="str">
        <f>IF(OR(AND(H55="Muy Baja",L55="Leve"),AND(H55="Muy Baja",L55="Menor"),AND(H55="Baja",L55="Leve")),"Bajo",IF(OR(AND(H55="Muy baja",L55="Moderado"),AND(H55="Baja",L55="Menor"),AND(H55="Baja",L55="Moderado"),AND(H55="Media",L55="Leve"),AND(H55="Media",L55="Menor"),AND(H55="Media",L55="Moderado"),AND(H55="Alta",L55="Leve"),AND(H55="Alta",L55="Menor")),"Moderado",IF(OR(AND(H55="Muy Baja",L55="Mayor"),AND(H55="Baja",L55="Mayor"),AND(H55="Media",L55="Mayor"),AND(H55="Alta",L55="Moderado"),AND(H55="Alta",L55="Mayor"),AND(H55="Muy Alta",L55="Leve"),AND(H55="Muy Alta",L55="Menor"),AND(H55="Muy Alta",L55="Moderado"),AND(H55="Muy Alta",L55="Mayor")),"Alto",IF(OR(AND(H55="Muy Baja",L55="Catastrófico"),AND(H55="Baja",L55="Catastrófico"),AND(H55="Media",L55="Catastrófico"),AND(H55="Alta",L55="Catastrófico"),AND(H55="Muy Alta",L55="Catastrófico")),"Extremo",""))))</f>
        <v>Moderado</v>
      </c>
      <c r="O55" s="144">
        <v>45</v>
      </c>
      <c r="P55" s="145" t="s">
        <v>405</v>
      </c>
      <c r="Q55" s="146" t="str">
        <f t="shared" si="56"/>
        <v>Probabilidad</v>
      </c>
      <c r="R55" s="147" t="s">
        <v>5</v>
      </c>
      <c r="S55" s="147" t="s">
        <v>202</v>
      </c>
      <c r="T55" s="148" t="str">
        <f>IF(AND(R55="Preventivo",S55="Automático"),"50%",IF(AND(R55="Preventivo",S55="Manual"),"40%",IF(AND(R55="Detectivo",S55="Automático"),"40%",IF(AND(R55="Detectivo",S55="Manual"),"30%",IF(AND(R55="Correctivo",S55="Automático"),"35%",IF(AND(R55="Correctivo",S55="Manual"),"25%",""))))))</f>
        <v>40%</v>
      </c>
      <c r="U55" s="147" t="s">
        <v>203</v>
      </c>
      <c r="V55" s="147" t="s">
        <v>316</v>
      </c>
      <c r="W55" s="147" t="s">
        <v>205</v>
      </c>
      <c r="X55" s="145" t="s">
        <v>351</v>
      </c>
      <c r="Y55" s="149">
        <f>IFERROR(IF(Q55="Probabilidad",(I55-(+I55*T55)),IF(Q55="Impacto",I55,"")),"")</f>
        <v>0.36</v>
      </c>
      <c r="Z55" s="150" t="str">
        <f>IFERROR(IF(Y55="","",IF(Y55&lt;=0.2,"Muy Baja",IF(Y55&lt;=0.4,"Baja",IF(Y55&lt;=0.6,"Media",IF(Y55&lt;=0.8,"Alta","Muy Alta"))))),"")</f>
        <v>Baja</v>
      </c>
      <c r="AA55" s="148">
        <f>+Y55</f>
        <v>0.36</v>
      </c>
      <c r="AB55" s="150" t="str">
        <f>IFERROR(IF(AC55="","",IF(AC55&lt;=0.2,"Leve",IF(AC55&lt;=0.4,"Menor",IF(AC55&lt;=0.6,"Moderado",IF(AC55&lt;=0.8,"Mayor","Catastrófico"))))),"")</f>
        <v>Moderado</v>
      </c>
      <c r="AC55" s="148">
        <f>IFERROR(IF(Q55="Impacto",(M55-(+M55*T55)),IF(Q55="Probabilidad",M55,"")),"")</f>
        <v>0.6</v>
      </c>
      <c r="AD55" s="151"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Moderado</v>
      </c>
      <c r="AE55" s="380" t="s">
        <v>11</v>
      </c>
      <c r="AF55" s="381" t="s">
        <v>352</v>
      </c>
      <c r="AG55" s="381" t="s">
        <v>162</v>
      </c>
      <c r="AH55" s="382" t="s">
        <v>138</v>
      </c>
      <c r="AI55" s="382" t="s">
        <v>135</v>
      </c>
      <c r="AJ55" s="152" t="s">
        <v>353</v>
      </c>
      <c r="AK55" s="153" t="s">
        <v>137</v>
      </c>
      <c r="AL55" s="283" t="s">
        <v>611</v>
      </c>
      <c r="AM55" s="17"/>
      <c r="AN55" s="17"/>
      <c r="AO55" s="17"/>
    </row>
    <row r="56" spans="1:41" ht="140.25" x14ac:dyDescent="0.2">
      <c r="A56" s="392"/>
      <c r="B56" s="381"/>
      <c r="C56" s="381"/>
      <c r="D56" s="381"/>
      <c r="E56" s="390"/>
      <c r="F56" s="381"/>
      <c r="G56" s="377"/>
      <c r="H56" s="385"/>
      <c r="I56" s="383"/>
      <c r="J56" s="384"/>
      <c r="K56" s="383"/>
      <c r="L56" s="385"/>
      <c r="M56" s="383"/>
      <c r="N56" s="386"/>
      <c r="O56" s="144">
        <v>46</v>
      </c>
      <c r="P56" s="145" t="s">
        <v>354</v>
      </c>
      <c r="Q56" s="146" t="str">
        <f t="shared" si="56"/>
        <v>Probabilidad</v>
      </c>
      <c r="R56" s="147" t="s">
        <v>5</v>
      </c>
      <c r="S56" s="147" t="s">
        <v>317</v>
      </c>
      <c r="T56" s="148" t="str">
        <f t="shared" ref="T56" si="76">IF(AND(R56="Preventivo",S56="Automático"),"50%",IF(AND(R56="Preventivo",S56="Manual"),"40%",IF(AND(R56="Detectivo",S56="Automático"),"40%",IF(AND(R56="Detectivo",S56="Manual"),"30%",IF(AND(R56="Correctivo",S56="Automático"),"35%",IF(AND(R56="Correctivo",S56="Manual"),"25%",""))))))</f>
        <v>50%</v>
      </c>
      <c r="U56" s="147" t="s">
        <v>203</v>
      </c>
      <c r="V56" s="147" t="s">
        <v>204</v>
      </c>
      <c r="W56" s="147" t="s">
        <v>205</v>
      </c>
      <c r="X56" s="145" t="s">
        <v>318</v>
      </c>
      <c r="Y56" s="149">
        <f>IFERROR(IF(AND(Q55="Probabilidad",Q56="Probabilidad"),(AA55-(+AA55*T56)),IF(Q56="Probabilidad",(I55-(+I55*T56)),IF(Q56="Impacto",AA55,""))),"")</f>
        <v>0.18</v>
      </c>
      <c r="Z56" s="150" t="str">
        <f t="shared" ref="Z56:Z60" si="77">IFERROR(IF(Y56="","",IF(Y56&lt;=0.2,"Muy Baja",IF(Y56&lt;=0.4,"Baja",IF(Y56&lt;=0.6,"Media",IF(Y56&lt;=0.8,"Alta","Muy Alta"))))),"")</f>
        <v>Muy Baja</v>
      </c>
      <c r="AA56" s="148">
        <f t="shared" ref="AA56" si="78">+Y56</f>
        <v>0.18</v>
      </c>
      <c r="AB56" s="150" t="str">
        <f t="shared" ref="AB56:AB60" si="79">IFERROR(IF(AC56="","",IF(AC56&lt;=0.2,"Leve",IF(AC56&lt;=0.4,"Menor",IF(AC56&lt;=0.6,"Moderado",IF(AC56&lt;=0.8,"Mayor","Catastrófico"))))),"")</f>
        <v>Moderado</v>
      </c>
      <c r="AC56" s="148">
        <f>IFERROR(IF(AND(Q55="Impacto",Q56="Impacto"),(AC55-(+AC55*T56)),IF(Q56="Impacto",($N$10-(+$N$10*T56)),IF(Q56="Probabilidad",AC55,""))),"")</f>
        <v>0.6</v>
      </c>
      <c r="AD56" s="151" t="str">
        <f t="shared" ref="AD56" si="80">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Moderado</v>
      </c>
      <c r="AE56" s="380"/>
      <c r="AF56" s="381"/>
      <c r="AG56" s="381"/>
      <c r="AH56" s="382"/>
      <c r="AI56" s="382"/>
      <c r="AJ56" s="152" t="s">
        <v>355</v>
      </c>
      <c r="AK56" s="153" t="s">
        <v>137</v>
      </c>
      <c r="AL56" s="243" t="s">
        <v>597</v>
      </c>
      <c r="AM56" s="17"/>
      <c r="AN56" s="17"/>
      <c r="AO56" s="17"/>
    </row>
    <row r="57" spans="1:41" ht="140.25" x14ac:dyDescent="0.2">
      <c r="A57" s="392"/>
      <c r="B57" s="381" t="s">
        <v>9</v>
      </c>
      <c r="C57" s="381"/>
      <c r="D57" s="381" t="s">
        <v>356</v>
      </c>
      <c r="E57" s="391" t="s">
        <v>357</v>
      </c>
      <c r="F57" s="381" t="s">
        <v>315</v>
      </c>
      <c r="G57" s="377">
        <v>365</v>
      </c>
      <c r="H57" s="385" t="str">
        <f>IF(G57&lt;=0,"",IF(G57&lt;=2,"Muy Baja",IF(G57&lt;=24,"Baja",IF(G57&lt;=500,"Media",IF(G57&lt;=5000,"Alta","Muy Alta")))))</f>
        <v>Media</v>
      </c>
      <c r="I57" s="383">
        <f>IF(H57="","",IF(H57="Muy Baja",0.2,IF(H57="Baja",0.4,IF(H57="Media",0.6,IF(H57="Alta",0.8,IF(H57="Muy Alta",1,))))))</f>
        <v>0.6</v>
      </c>
      <c r="J57" s="384" t="s">
        <v>286</v>
      </c>
      <c r="K57" s="383" t="str">
        <f>IF(NOT(ISERROR(MATCH(J57,'[12]Tabla Impacto'!$B$221:$B$223,0))),'[12]Tabla Impacto'!$F$223&amp;"Por favor no seleccionar los criterios de impacto(Afectación Económica o presupuestal y Pérdida Reputacional)",J57)</f>
        <v xml:space="preserve">     Entre 50 y 100 SMLMV </v>
      </c>
      <c r="L57" s="385" t="str">
        <f>IF(OR(K57='[12]Tabla Impacto'!$C$11,K57='[12]Tabla Impacto'!$D$11),"Leve",IF(OR(K57='[12]Tabla Impacto'!$C$12,K57='[12]Tabla Impacto'!$D$12),"Menor",IF(OR(K57='[12]Tabla Impacto'!$C$13,K57='[12]Tabla Impacto'!$D$13),"Moderado",IF(OR(K57='[12]Tabla Impacto'!$C$14,K57='[12]Tabla Impacto'!$D$14),"Mayor",IF(OR(K57='[12]Tabla Impacto'!$C$15,K57='[12]Tabla Impacto'!$D$15),"Catastrófico","")))))</f>
        <v>Moderado</v>
      </c>
      <c r="M57" s="383">
        <f>IF(L57="","",IF(L57="Leve",0.2,IF(L57="Menor",0.4,IF(L57="Moderado",0.6,IF(L57="Mayor",0.8,IF(L57="Catastrófico",1,))))))</f>
        <v>0.6</v>
      </c>
      <c r="N57" s="386" t="str">
        <f>IF(OR(AND(H57="Muy Baja",L57="Leve"),AND(H57="Muy Baja",L57="Menor"),AND(H57="Baja",L57="Leve")),"Bajo",IF(OR(AND(H57="Muy baja",L57="Moderado"),AND(H57="Baja",L57="Menor"),AND(H57="Baja",L57="Moderado"),AND(H57="Media",L57="Leve"),AND(H57="Media",L57="Menor"),AND(H57="Media",L57="Moderado"),AND(H57="Alta",L57="Leve"),AND(H57="Alta",L57="Menor")),"Moderado",IF(OR(AND(H57="Muy Baja",L57="Mayor"),AND(H57="Baja",L57="Mayor"),AND(H57="Media",L57="Mayor"),AND(H57="Alta",L57="Moderado"),AND(H57="Alta",L57="Mayor"),AND(H57="Muy Alta",L57="Leve"),AND(H57="Muy Alta",L57="Menor"),AND(H57="Muy Alta",L57="Moderado"),AND(H57="Muy Alta",L57="Mayor")),"Alto",IF(OR(AND(H57="Muy Baja",L57="Catastrófico"),AND(H57="Baja",L57="Catastrófico"),AND(H57="Media",L57="Catastrófico"),AND(H57="Alta",L57="Catastrófico"),AND(H57="Muy Alta",L57="Catastrófico")),"Extremo",""))))</f>
        <v>Moderado</v>
      </c>
      <c r="O57" s="144">
        <v>47</v>
      </c>
      <c r="P57" s="145" t="s">
        <v>96</v>
      </c>
      <c r="Q57" s="146" t="str">
        <f t="shared" si="56"/>
        <v>Probabilidad</v>
      </c>
      <c r="R57" s="147" t="s">
        <v>5</v>
      </c>
      <c r="S57" s="147" t="s">
        <v>202</v>
      </c>
      <c r="T57" s="148" t="str">
        <f>IF(AND(R57="Preventivo",S57="Automático"),"50%",IF(AND(R57="Preventivo",S57="Manual"),"40%",IF(AND(R57="Detectivo",S57="Automático"),"40%",IF(AND(R57="Detectivo",S57="Manual"),"30%",IF(AND(R57="Correctivo",S57="Automático"),"35%",IF(AND(R57="Correctivo",S57="Manual"),"25%",""))))))</f>
        <v>40%</v>
      </c>
      <c r="U57" s="147" t="s">
        <v>203</v>
      </c>
      <c r="V57" s="147" t="s">
        <v>204</v>
      </c>
      <c r="W57" s="147" t="s">
        <v>205</v>
      </c>
      <c r="X57" s="145" t="s">
        <v>319</v>
      </c>
      <c r="Y57" s="149">
        <f>IFERROR(IF(Q57="Probabilidad",(I57-(+I57*T57)),IF(Q57="Impacto",I57,"")),"")</f>
        <v>0.36</v>
      </c>
      <c r="Z57" s="150" t="str">
        <f>IFERROR(IF(Y57="","",IF(Y57&lt;=0.2,"Muy Baja",IF(Y57&lt;=0.4,"Baja",IF(Y57&lt;=0.6,"Media",IF(Y57&lt;=0.8,"Alta","Muy Alta"))))),"")</f>
        <v>Baja</v>
      </c>
      <c r="AA57" s="148">
        <f>+Y57</f>
        <v>0.36</v>
      </c>
      <c r="AB57" s="150" t="str">
        <f>IFERROR(IF(AC57="","",IF(AC57&lt;=0.2,"Leve",IF(AC57&lt;=0.4,"Menor",IF(AC57&lt;=0.6,"Moderado",IF(AC57&lt;=0.8,"Mayor","Catastrófico"))))),"")</f>
        <v>Moderado</v>
      </c>
      <c r="AC57" s="148">
        <f>IFERROR(IF(Q57="Impacto",(M57-(+M57*T57)),IF(Q57="Probabilidad",M57,"")),"")</f>
        <v>0.6</v>
      </c>
      <c r="AD57" s="151" t="str">
        <f>IFERROR(IF(OR(AND(Z57="Muy Baja",AB57="Leve"),AND(Z57="Muy Baja",AB57="Menor"),AND(Z57="Baja",AB57="Leve")),"Bajo",IF(OR(AND(Z57="Muy baja",AB57="Moderado"),AND(Z57="Baja",AB57="Menor"),AND(Z57="Baja",AB57="Moderado"),AND(Z57="Media",AB57="Leve"),AND(Z57="Media",AB57="Menor"),AND(Z57="Media",AB57="Moderado"),AND(Z57="Alta",AB57="Leve"),AND(Z57="Alta",AB57="Menor")),"Moderado",IF(OR(AND(Z57="Muy Baja",AB57="Mayor"),AND(Z57="Baja",AB57="Mayor"),AND(Z57="Media",AB57="Mayor"),AND(Z57="Alta",AB57="Moderado"),AND(Z57="Alta",AB57="Mayor"),AND(Z57="Muy Alta",AB57="Leve"),AND(Z57="Muy Alta",AB57="Menor"),AND(Z57="Muy Alta",AB57="Moderado"),AND(Z57="Muy Alta",AB57="Mayor")),"Alto",IF(OR(AND(Z57="Muy Baja",AB57="Catastrófico"),AND(Z57="Baja",AB57="Catastrófico"),AND(Z57="Media",AB57="Catastrófico"),AND(Z57="Alta",AB57="Catastrófico"),AND(Z57="Muy Alta",AB57="Catastrófico")),"Extremo","")))),"")</f>
        <v>Moderado</v>
      </c>
      <c r="AE57" s="380" t="s">
        <v>15</v>
      </c>
      <c r="AF57" s="152"/>
      <c r="AG57" s="152"/>
      <c r="AH57" s="154"/>
      <c r="AI57" s="154"/>
      <c r="AJ57" s="152"/>
      <c r="AK57" s="153"/>
      <c r="AL57" s="243" t="s">
        <v>474</v>
      </c>
      <c r="AM57" s="17"/>
      <c r="AN57" s="17"/>
      <c r="AO57" s="17"/>
    </row>
    <row r="58" spans="1:41" ht="140.25" x14ac:dyDescent="0.2">
      <c r="A58" s="392"/>
      <c r="B58" s="381"/>
      <c r="C58" s="381"/>
      <c r="D58" s="381"/>
      <c r="E58" s="390"/>
      <c r="F58" s="381"/>
      <c r="G58" s="377"/>
      <c r="H58" s="385"/>
      <c r="I58" s="383"/>
      <c r="J58" s="384"/>
      <c r="K58" s="383"/>
      <c r="L58" s="385"/>
      <c r="M58" s="383"/>
      <c r="N58" s="386"/>
      <c r="O58" s="144">
        <v>48</v>
      </c>
      <c r="P58" s="145" t="s">
        <v>97</v>
      </c>
      <c r="Q58" s="146" t="str">
        <f t="shared" si="56"/>
        <v>Probabilidad</v>
      </c>
      <c r="R58" s="147" t="s">
        <v>5</v>
      </c>
      <c r="S58" s="147" t="s">
        <v>202</v>
      </c>
      <c r="T58" s="148" t="str">
        <f t="shared" ref="T58" si="81">IF(AND(R58="Preventivo",S58="Automático"),"50%",IF(AND(R58="Preventivo",S58="Manual"),"40%",IF(AND(R58="Detectivo",S58="Automático"),"40%",IF(AND(R58="Detectivo",S58="Manual"),"30%",IF(AND(R58="Correctivo",S58="Automático"),"35%",IF(AND(R58="Correctivo",S58="Manual"),"25%",""))))))</f>
        <v>40%</v>
      </c>
      <c r="U58" s="147" t="s">
        <v>203</v>
      </c>
      <c r="V58" s="147" t="s">
        <v>204</v>
      </c>
      <c r="W58" s="147" t="s">
        <v>205</v>
      </c>
      <c r="X58" s="145" t="s">
        <v>320</v>
      </c>
      <c r="Y58" s="149">
        <f>IFERROR(IF(AND(Q57="Probabilidad",Q58="Probabilidad"),(AA57-(+AA57*T58)),IF(Q58="Probabilidad",(I57-(+I57*T58)),IF(Q58="Impacto",AA57,""))),"")</f>
        <v>0.216</v>
      </c>
      <c r="Z58" s="150" t="str">
        <f t="shared" si="77"/>
        <v>Baja</v>
      </c>
      <c r="AA58" s="148">
        <f t="shared" ref="AA58" si="82">+Y58</f>
        <v>0.216</v>
      </c>
      <c r="AB58" s="150" t="str">
        <f t="shared" si="79"/>
        <v>Moderado</v>
      </c>
      <c r="AC58" s="148">
        <f>IFERROR(IF(AND(Q57="Impacto",Q58="Impacto"),(AC55-(+AC55*T58)),IF(Q58="Impacto",($N$13-(+$N$13*T58)),IF(Q58="Probabilidad",AC55,""))),"")</f>
        <v>0.6</v>
      </c>
      <c r="AD58" s="151" t="str">
        <f t="shared" ref="AD58" si="83">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Moderado</v>
      </c>
      <c r="AE58" s="380"/>
      <c r="AF58" s="152"/>
      <c r="AG58" s="152"/>
      <c r="AH58" s="154"/>
      <c r="AI58" s="154"/>
      <c r="AJ58" s="152"/>
      <c r="AK58" s="153"/>
      <c r="AL58" s="243" t="s">
        <v>475</v>
      </c>
      <c r="AM58" s="17"/>
      <c r="AN58" s="17"/>
      <c r="AO58" s="17"/>
    </row>
    <row r="59" spans="1:41" ht="117" customHeight="1" x14ac:dyDescent="0.2">
      <c r="A59" s="392"/>
      <c r="B59" s="381" t="s">
        <v>335</v>
      </c>
      <c r="C59" s="381"/>
      <c r="D59" s="381" t="s">
        <v>358</v>
      </c>
      <c r="E59" s="390" t="s">
        <v>98</v>
      </c>
      <c r="F59" s="381" t="s">
        <v>3</v>
      </c>
      <c r="G59" s="377">
        <v>96</v>
      </c>
      <c r="H59" s="385" t="str">
        <f>IF(G59&lt;=0,"",IF(G59&lt;=2,"Muy Baja",IF(G59&lt;=24,"Baja",IF(G59&lt;=500,"Media",IF(G59&lt;=5000,"Alta","Muy Alta")))))</f>
        <v>Media</v>
      </c>
      <c r="I59" s="383">
        <f>IF(H59="","",IF(H59="Muy Baja",0.2,IF(H59="Baja",0.4,IF(H59="Media",0.6,IF(H59="Alta",0.8,IF(H59="Muy Alta",1,))))))</f>
        <v>0.6</v>
      </c>
      <c r="J59" s="384" t="s">
        <v>485</v>
      </c>
      <c r="K59" s="383" t="str">
        <f>IF(NOT(ISERROR(MATCH(J59,'[12]Tabla Impacto'!$B$221:$B$223,0))),'[12]Tabla Impacto'!$F$223&amp;"Por favor no seleccionar los criterios de impacto(Afectación Económica o presupuestal y Pérdida Reputacional)",J59)</f>
        <v xml:space="preserve">     El riesgo afecta la imagen de  la entidad con efecto publicitario sostenido a nivel de sector administrativo, nivel departamental o municipal</v>
      </c>
      <c r="L59" s="385" t="str">
        <f>IF(OR(K59='[12]Tabla Impacto'!$C$11,K59='[12]Tabla Impacto'!$D$11),"Leve",IF(OR(K59='[12]Tabla Impacto'!$C$12,K59='[12]Tabla Impacto'!$D$12),"Menor",IF(OR(K59='[12]Tabla Impacto'!$C$13,K59='[12]Tabla Impacto'!$D$13),"Moderado",IF(OR(K59='[12]Tabla Impacto'!$C$14,K59='[12]Tabla Impacto'!$D$14),"Mayor",IF(OR(K59='[12]Tabla Impacto'!$C$15,K59='[12]Tabla Impacto'!$D$15),"Catastrófico","")))))</f>
        <v/>
      </c>
      <c r="M59" s="383" t="str">
        <f>IF(L59="","",IF(L59="Leve",0.2,IF(L59="Menor",0.4,IF(L59="Moderado",0.6,IF(L59="Mayor",0.8,IF(L59="Catastrófico",1,))))))</f>
        <v/>
      </c>
      <c r="N59" s="386" t="str">
        <f>IF(OR(AND(H59="Muy Baja",L59="Leve"),AND(H59="Muy Baja",L59="Menor"),AND(H59="Baja",L59="Leve")),"Bajo",IF(OR(AND(H59="Muy baja",L59="Moderado"),AND(H59="Baja",L59="Menor"),AND(H59="Baja",L59="Moderado"),AND(H59="Media",L59="Leve"),AND(H59="Media",L59="Menor"),AND(H59="Media",L59="Moderado"),AND(H59="Alta",L59="Leve"),AND(H59="Alta",L59="Menor")),"Moderado",IF(OR(AND(H59="Muy Baja",L59="Mayor"),AND(H59="Baja",L59="Mayor"),AND(H59="Media",L59="Mayor"),AND(H59="Alta",L59="Moderado"),AND(H59="Alta",L59="Mayor"),AND(H59="Muy Alta",L59="Leve"),AND(H59="Muy Alta",L59="Menor"),AND(H59="Muy Alta",L59="Moderado"),AND(H59="Muy Alta",L59="Mayor")),"Alto",IF(OR(AND(H59="Muy Baja",L59="Catastrófico"),AND(H59="Baja",L59="Catastrófico"),AND(H59="Media",L59="Catastrófico"),AND(H59="Alta",L59="Catastrófico"),AND(H59="Muy Alta",L59="Catastrófico")),"Extremo",""))))</f>
        <v/>
      </c>
      <c r="O59" s="144">
        <v>49</v>
      </c>
      <c r="P59" s="145" t="s">
        <v>99</v>
      </c>
      <c r="Q59" s="146" t="str">
        <f t="shared" si="56"/>
        <v>Probabilidad</v>
      </c>
      <c r="R59" s="147" t="s">
        <v>5</v>
      </c>
      <c r="S59" s="147" t="s">
        <v>202</v>
      </c>
      <c r="T59" s="148" t="str">
        <f>IF(AND(R59="Preventivo",S59="Automático"),"50%",IF(AND(R59="Preventivo",S59="Manual"),"40%",IF(AND(R59="Detectivo",S59="Automático"),"40%",IF(AND(R59="Detectivo",S59="Manual"),"30%",IF(AND(R59="Correctivo",S59="Automático"),"35%",IF(AND(R59="Correctivo",S59="Manual"),"25%",""))))))</f>
        <v>40%</v>
      </c>
      <c r="U59" s="147" t="s">
        <v>203</v>
      </c>
      <c r="V59" s="147" t="s">
        <v>204</v>
      </c>
      <c r="W59" s="147" t="s">
        <v>205</v>
      </c>
      <c r="X59" s="145" t="s">
        <v>321</v>
      </c>
      <c r="Y59" s="190">
        <f>IFERROR(IF(Q59="Probabilidad",(I59-(+I59*T59)),IF(Q59="Impacto",I59,"")),"")</f>
        <v>0.36</v>
      </c>
      <c r="Z59" s="150" t="str">
        <f>IFERROR(IF(Y59="","",IF(Y59&lt;=0.2,"Muy Baja",IF(Y59&lt;=0.4,"Baja",IF(Y59&lt;=0.6,"Media",IF(Y59&lt;=0.8,"Alta","Muy Alta"))))),"")</f>
        <v>Baja</v>
      </c>
      <c r="AA59" s="148">
        <f>+Y59</f>
        <v>0.36</v>
      </c>
      <c r="AB59" s="150" t="str">
        <f>IFERROR(IF(AC59="","",IF(AC59&lt;=0.2,"Leve",IF(AC59&lt;=0.4,"Menor",IF(AC59&lt;=0.6,"Moderado",IF(AC59&lt;=0.8,"Mayor","Catastrófico"))))),"")</f>
        <v/>
      </c>
      <c r="AC59" s="148" t="str">
        <f>IFERROR(IF(Q59="Impacto",(M59-(+M59*T59)),IF(Q59="Probabilidad",M59,"")),"")</f>
        <v/>
      </c>
      <c r="AD59" s="151" t="str">
        <f>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380" t="s">
        <v>15</v>
      </c>
      <c r="AF59" s="191"/>
      <c r="AG59" s="152"/>
      <c r="AH59" s="154"/>
      <c r="AI59" s="154"/>
      <c r="AJ59" s="152"/>
      <c r="AK59" s="153"/>
      <c r="AL59" s="244" t="s">
        <v>553</v>
      </c>
      <c r="AM59" s="17"/>
      <c r="AN59" s="17"/>
      <c r="AO59" s="17"/>
    </row>
    <row r="60" spans="1:41" ht="87.75" customHeight="1" x14ac:dyDescent="0.2">
      <c r="A60" s="392"/>
      <c r="B60" s="381"/>
      <c r="C60" s="381"/>
      <c r="D60" s="381"/>
      <c r="E60" s="390"/>
      <c r="F60" s="381"/>
      <c r="G60" s="377"/>
      <c r="H60" s="385"/>
      <c r="I60" s="383"/>
      <c r="J60" s="384"/>
      <c r="K60" s="383"/>
      <c r="L60" s="385"/>
      <c r="M60" s="383"/>
      <c r="N60" s="386"/>
      <c r="O60" s="144">
        <v>50</v>
      </c>
      <c r="P60" s="145" t="s">
        <v>359</v>
      </c>
      <c r="Q60" s="146" t="str">
        <f t="shared" si="56"/>
        <v>Probabilidad</v>
      </c>
      <c r="R60" s="147" t="s">
        <v>5</v>
      </c>
      <c r="S60" s="147" t="s">
        <v>202</v>
      </c>
      <c r="T60" s="148" t="str">
        <f t="shared" ref="T60" si="84">IF(AND(R60="Preventivo",S60="Automático"),"50%",IF(AND(R60="Preventivo",S60="Manual"),"40%",IF(AND(R60="Detectivo",S60="Automático"),"40%",IF(AND(R60="Detectivo",S60="Manual"),"30%",IF(AND(R60="Correctivo",S60="Automático"),"35%",IF(AND(R60="Correctivo",S60="Manual"),"25%",""))))))</f>
        <v>40%</v>
      </c>
      <c r="U60" s="147" t="s">
        <v>203</v>
      </c>
      <c r="V60" s="147" t="s">
        <v>204</v>
      </c>
      <c r="W60" s="147" t="s">
        <v>205</v>
      </c>
      <c r="X60" s="145" t="s">
        <v>322</v>
      </c>
      <c r="Y60" s="149">
        <f>IFERROR(IF(AND(Q59="Probabilidad",Q60="Probabilidad"),(AA59-(+AA59*T60)),IF(Q60="Probabilidad",(I59-(+I59*T60)),IF(Q60="Impacto",AA59,""))),"")</f>
        <v>0.216</v>
      </c>
      <c r="Z60" s="150" t="str">
        <f t="shared" si="77"/>
        <v>Baja</v>
      </c>
      <c r="AA60" s="148">
        <f t="shared" ref="AA60" si="85">+Y60</f>
        <v>0.216</v>
      </c>
      <c r="AB60" s="150" t="str">
        <f t="shared" si="79"/>
        <v>Moderado</v>
      </c>
      <c r="AC60" s="148">
        <f>IFERROR(IF(AND(Q59="Impacto",Q60="Impacto"),(AC57-(+AC57*T60)),IF(Q60="Impacto",($N$16-(+$N$16*T60)),IF(Q60="Probabilidad",AC57,""))),"")</f>
        <v>0.6</v>
      </c>
      <c r="AD60" s="151" t="str">
        <f t="shared" ref="AD60" si="86">IFERROR(IF(OR(AND(Z60="Muy Baja",AB60="Leve"),AND(Z60="Muy Baja",AB60="Menor"),AND(Z60="Baja",AB60="Leve")),"Bajo",IF(OR(AND(Z60="Muy baja",AB60="Moderado"),AND(Z60="Baja",AB60="Menor"),AND(Z60="Baja",AB60="Moderado"),AND(Z60="Media",AB60="Leve"),AND(Z60="Media",AB60="Menor"),AND(Z60="Media",AB60="Moderado"),AND(Z60="Alta",AB60="Leve"),AND(Z60="Alta",AB60="Menor")),"Moderado",IF(OR(AND(Z60="Muy Baja",AB60="Mayor"),AND(Z60="Baja",AB60="Mayor"),AND(Z60="Media",AB60="Mayor"),AND(Z60="Alta",AB60="Moderado"),AND(Z60="Alta",AB60="Mayor"),AND(Z60="Muy Alta",AB60="Leve"),AND(Z60="Muy Alta",AB60="Menor"),AND(Z60="Muy Alta",AB60="Moderado"),AND(Z60="Muy Alta",AB60="Mayor")),"Alto",IF(OR(AND(Z60="Muy Baja",AB60="Catastrófico"),AND(Z60="Baja",AB60="Catastrófico"),AND(Z60="Media",AB60="Catastrófico"),AND(Z60="Alta",AB60="Catastrófico"),AND(Z60="Muy Alta",AB60="Catastrófico")),"Extremo","")))),"")</f>
        <v>Moderado</v>
      </c>
      <c r="AE60" s="380"/>
      <c r="AF60" s="152"/>
      <c r="AG60" s="153"/>
      <c r="AH60" s="154"/>
      <c r="AI60" s="154"/>
      <c r="AJ60" s="152"/>
      <c r="AK60" s="153"/>
      <c r="AL60" s="245" t="s">
        <v>554</v>
      </c>
      <c r="AM60" s="17"/>
      <c r="AN60" s="17"/>
      <c r="AO60" s="17"/>
    </row>
    <row r="61" spans="1:41" ht="137.25" customHeight="1" x14ac:dyDescent="0.2">
      <c r="A61" s="387" t="s">
        <v>329</v>
      </c>
      <c r="B61" s="381" t="s">
        <v>9</v>
      </c>
      <c r="C61" s="381" t="s">
        <v>14</v>
      </c>
      <c r="D61" s="381" t="s">
        <v>14</v>
      </c>
      <c r="E61" s="390" t="s">
        <v>52</v>
      </c>
      <c r="F61" s="381" t="s">
        <v>3</v>
      </c>
      <c r="G61" s="377">
        <f>365*90</f>
        <v>32850</v>
      </c>
      <c r="H61" s="385" t="str">
        <f>IF(G61&lt;=0,"",IF(G61&lt;=2,"Muy Baja",IF(G61&lt;=24,"Baja",IF(G61&lt;=500,"Media",IF(G61&lt;=5000,"Alta","Muy Alta")))))</f>
        <v>Muy Alta</v>
      </c>
      <c r="I61" s="383">
        <f>IF(H61="","",IF(H61="Muy Baja",0.2,IF(H61="Baja",0.4,IF(H61="Media",0.6,IF(H61="Alta",0.8,IF(H61="Muy Alta",1,))))))</f>
        <v>1</v>
      </c>
      <c r="J61" s="384" t="s">
        <v>217</v>
      </c>
      <c r="K61" s="383" t="str">
        <f>IF(NOT(ISERROR(MATCH(J61,'[13]Tabla Impacto'!$B$221:$B$223,0))),'[13]Tabla Impacto'!$F$223&amp;"Por favor no seleccionar los criterios de impacto(Afectación Económica o presupuestal y Pérdida Reputacional)",J61)</f>
        <v xml:space="preserve">     Entre 10 y 50 SMLMV </v>
      </c>
      <c r="L61" s="385" t="str">
        <f>IF(OR(K61='[13]Tabla Impacto'!$C$11,K61='[13]Tabla Impacto'!$D$11),"Leve",IF(OR(K61='[13]Tabla Impacto'!$C$12,K61='[13]Tabla Impacto'!$D$12),"Menor",IF(OR(K61='[13]Tabla Impacto'!$C$13,K61='[13]Tabla Impacto'!$D$13),"Moderado",IF(OR(K61='[13]Tabla Impacto'!$C$14,K61='[13]Tabla Impacto'!$D$14),"Mayor",IF(OR(K61='[13]Tabla Impacto'!$C$15,K61='[13]Tabla Impacto'!$D$15),"Catastrófico","")))))</f>
        <v>Menor</v>
      </c>
      <c r="M61" s="383">
        <f>IF(L61="","",IF(L61="Leve",0.2,IF(L61="Menor",0.4,IF(L61="Moderado",0.6,IF(L61="Mayor",0.8,IF(L61="Catastrófico",1,))))))</f>
        <v>0.4</v>
      </c>
      <c r="N61" s="386" t="str">
        <f>IF(OR(AND(H61="Muy Baja",L61="Leve"),AND(H61="Muy Baja",L61="Menor"),AND(H61="Baja",L61="Leve")),"Bajo",IF(OR(AND(H61="Muy baja",L61="Moderado"),AND(H61="Baja",L61="Menor"),AND(H61="Baja",L61="Moderado"),AND(H61="Media",L61="Leve"),AND(H61="Media",L61="Menor"),AND(H61="Media",L61="Moderado"),AND(H61="Alta",L61="Leve"),AND(H61="Alta",L61="Menor")),"Moderado",IF(OR(AND(H61="Muy Baja",L61="Mayor"),AND(H61="Baja",L61="Mayor"),AND(H61="Media",L61="Mayor"),AND(H61="Alta",L61="Moderado"),AND(H61="Alta",L61="Mayor"),AND(H61="Muy Alta",L61="Leve"),AND(H61="Muy Alta",L61="Menor"),AND(H61="Muy Alta",L61="Moderado"),AND(H61="Muy Alta",L61="Mayor")),"Alto",IF(OR(AND(H61="Muy Baja",L61="Catastrófico"),AND(H61="Baja",L61="Catastrófico"),AND(H61="Media",L61="Catastrófico"),AND(H61="Alta",L61="Catastrófico"),AND(H61="Muy Alta",L61="Catastrófico")),"Extremo",""))))</f>
        <v>Alto</v>
      </c>
      <c r="O61" s="144">
        <v>51</v>
      </c>
      <c r="P61" s="145" t="s">
        <v>53</v>
      </c>
      <c r="Q61" s="146" t="str">
        <f t="shared" si="56"/>
        <v>Probabilidad</v>
      </c>
      <c r="R61" s="147" t="s">
        <v>5</v>
      </c>
      <c r="S61" s="147" t="s">
        <v>202</v>
      </c>
      <c r="T61" s="148" t="str">
        <f>IF(AND(R61="Preventivo",S61="Automático"),"50%",IF(AND(R61="Preventivo",S61="Manual"),"40%",IF(AND(R61="Detectivo",S61="Automático"),"40%",IF(AND(R61="Detectivo",S61="Manual"),"30%",IF(AND(R61="Correctivo",S61="Automático"),"35%",IF(AND(R61="Correctivo",S61="Manual"),"25%",""))))))</f>
        <v>40%</v>
      </c>
      <c r="U61" s="147" t="s">
        <v>203</v>
      </c>
      <c r="V61" s="147" t="s">
        <v>204</v>
      </c>
      <c r="W61" s="147" t="s">
        <v>205</v>
      </c>
      <c r="X61" s="145" t="s">
        <v>324</v>
      </c>
      <c r="Y61" s="149">
        <f>IFERROR(IF(Q61="Probabilidad",(I61-(+I61*T61)),IF(Q61="Impacto",I61,"")),"")</f>
        <v>0.6</v>
      </c>
      <c r="Z61" s="150" t="str">
        <f>IFERROR(IF(Y61="","",IF(Y61&lt;=0.2,"Muy Baja",IF(Y61&lt;=0.4,"Baja",IF(Y61&lt;=0.6,"Media",IF(Y61&lt;=0.8,"Alta","Muy Alta"))))),"")</f>
        <v>Media</v>
      </c>
      <c r="AA61" s="148">
        <f>+Y61</f>
        <v>0.6</v>
      </c>
      <c r="AB61" s="150" t="str">
        <f>IFERROR(IF(AC61="","",IF(AC61&lt;=0.2,"Leve",IF(AC61&lt;=0.4,"Menor",IF(AC61&lt;=0.6,"Moderado",IF(AC61&lt;=0.8,"Mayor","Catastrófico"))))),"")</f>
        <v>Menor</v>
      </c>
      <c r="AC61" s="148">
        <f>IFERROR(IF(Q61="Impacto",(M61-(+M61*T61)),IF(Q61="Probabilidad",M61,"")),"")</f>
        <v>0.4</v>
      </c>
      <c r="AD61" s="151"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Moderado</v>
      </c>
      <c r="AE61" s="380" t="s">
        <v>15</v>
      </c>
      <c r="AF61" s="381"/>
      <c r="AG61" s="381"/>
      <c r="AH61" s="382"/>
      <c r="AI61" s="382"/>
      <c r="AJ61" s="381"/>
      <c r="AK61" s="377"/>
      <c r="AL61" s="189" t="s">
        <v>476</v>
      </c>
      <c r="AM61" s="17"/>
      <c r="AN61" s="17"/>
      <c r="AO61" s="17"/>
    </row>
    <row r="62" spans="1:41" ht="89.25" x14ac:dyDescent="0.2">
      <c r="A62" s="388"/>
      <c r="B62" s="381"/>
      <c r="C62" s="381"/>
      <c r="D62" s="381"/>
      <c r="E62" s="390"/>
      <c r="F62" s="381"/>
      <c r="G62" s="377"/>
      <c r="H62" s="385"/>
      <c r="I62" s="383"/>
      <c r="J62" s="384"/>
      <c r="K62" s="383"/>
      <c r="L62" s="385"/>
      <c r="M62" s="383"/>
      <c r="N62" s="386"/>
      <c r="O62" s="144">
        <v>52</v>
      </c>
      <c r="P62" s="145" t="s">
        <v>360</v>
      </c>
      <c r="Q62" s="146" t="str">
        <f t="shared" si="56"/>
        <v>Probabilidad</v>
      </c>
      <c r="R62" s="147" t="s">
        <v>5</v>
      </c>
      <c r="S62" s="147" t="s">
        <v>202</v>
      </c>
      <c r="T62" s="148" t="str">
        <f t="shared" ref="T62" si="87">IF(AND(R62="Preventivo",S62="Automático"),"50%",IF(AND(R62="Preventivo",S62="Manual"),"40%",IF(AND(R62="Detectivo",S62="Automático"),"40%",IF(AND(R62="Detectivo",S62="Manual"),"30%",IF(AND(R62="Correctivo",S62="Automático"),"35%",IF(AND(R62="Correctivo",S62="Manual"),"25%",""))))))</f>
        <v>40%</v>
      </c>
      <c r="U62" s="147" t="s">
        <v>203</v>
      </c>
      <c r="V62" s="147" t="s">
        <v>204</v>
      </c>
      <c r="W62" s="147" t="s">
        <v>205</v>
      </c>
      <c r="X62" s="145" t="s">
        <v>325</v>
      </c>
      <c r="Y62" s="149">
        <f>IFERROR(IF(AND(Q61="Probabilidad",Q62="Probabilidad"),(AA61-(+AA61*T62)),IF(Q62="Probabilidad",(I61-(+I61*T62)),IF(Q62="Impacto",AA61,""))),"")</f>
        <v>0.36</v>
      </c>
      <c r="Z62" s="150" t="str">
        <f t="shared" ref="Z62" si="88">IFERROR(IF(Y62="","",IF(Y62&lt;=0.2,"Muy Baja",IF(Y62&lt;=0.4,"Baja",IF(Y62&lt;=0.6,"Media",IF(Y62&lt;=0.8,"Alta","Muy Alta"))))),"")</f>
        <v>Baja</v>
      </c>
      <c r="AA62" s="148">
        <f t="shared" ref="AA62" si="89">+Y62</f>
        <v>0.36</v>
      </c>
      <c r="AB62" s="150" t="str">
        <f t="shared" ref="AB62" si="90">IFERROR(IF(AC62="","",IF(AC62&lt;=0.2,"Leve",IF(AC62&lt;=0.4,"Menor",IF(AC62&lt;=0.6,"Moderado",IF(AC62&lt;=0.8,"Mayor","Catastrófico"))))),"")</f>
        <v>Menor</v>
      </c>
      <c r="AC62" s="148">
        <f>IFERROR(IF(AND(Q61="Impacto",Q62="Impacto"),(AC61-(+AC61*T62)),IF(Q62="Impacto",($M$10-(+$M$10*T62)),IF(Q62="Probabilidad",AC61,""))),"")</f>
        <v>0.4</v>
      </c>
      <c r="AD62" s="151" t="str">
        <f t="shared" ref="AD62" si="91">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Moderado</v>
      </c>
      <c r="AE62" s="380"/>
      <c r="AF62" s="381"/>
      <c r="AG62" s="381"/>
      <c r="AH62" s="382"/>
      <c r="AI62" s="382"/>
      <c r="AJ62" s="381"/>
      <c r="AK62" s="377"/>
      <c r="AL62" s="189" t="s">
        <v>477</v>
      </c>
      <c r="AM62" s="17"/>
      <c r="AN62" s="17"/>
      <c r="AO62" s="17"/>
    </row>
    <row r="63" spans="1:41" ht="107.25" customHeight="1" x14ac:dyDescent="0.2">
      <c r="A63" s="388"/>
      <c r="B63" s="152" t="s">
        <v>9</v>
      </c>
      <c r="C63" s="114" t="s">
        <v>326</v>
      </c>
      <c r="D63" s="152" t="s">
        <v>326</v>
      </c>
      <c r="E63" s="186" t="s">
        <v>555</v>
      </c>
      <c r="F63" s="152" t="s">
        <v>3</v>
      </c>
      <c r="G63" s="153">
        <v>2</v>
      </c>
      <c r="H63" s="138" t="str">
        <f>IF(G63&lt;=0,"",IF(G63&lt;=2,"Muy Baja",IF(G63&lt;=24,"Baja",IF(G63&lt;=500,"Media",IF(G63&lt;=5000,"Alta","Muy Alta")))))</f>
        <v>Muy Baja</v>
      </c>
      <c r="I63" s="161">
        <f>IF(H63="","",IF(H63="Muy Baja",0.2,IF(H63="Baja",0.4,IF(H63="Media",0.6,IF(H63="Alta",0.8,IF(H63="Muy Alta",1,))))))</f>
        <v>0.2</v>
      </c>
      <c r="J63" s="187" t="s">
        <v>218</v>
      </c>
      <c r="K63" s="161" t="str">
        <f>IF(NOT(ISERROR(MATCH(J63,'[13]Tabla Impacto'!$B$221:$B$223,0))),'[13]Tabla Impacto'!$F$223&amp;"Por favor no seleccionar los criterios de impacto(Afectación Económica o presupuestal y Pérdida Reputacional)",J63)</f>
        <v xml:space="preserve">     Afectación menor a 10 SMLMV .</v>
      </c>
      <c r="L63" s="138" t="str">
        <f>IF(OR(K63='[13]Tabla Impacto'!$C$11,K63='[13]Tabla Impacto'!$D$11),"Leve",IF(OR(K63='[13]Tabla Impacto'!$C$12,K63='[13]Tabla Impacto'!$D$12),"Menor",IF(OR(K63='[13]Tabla Impacto'!$C$13,K63='[13]Tabla Impacto'!$D$13),"Moderado",IF(OR(K63='[13]Tabla Impacto'!$C$14,K63='[13]Tabla Impacto'!$D$14),"Mayor",IF(OR(K63='[13]Tabla Impacto'!$C$15,K63='[13]Tabla Impacto'!$D$15),"Catastrófico","")))))</f>
        <v>Leve</v>
      </c>
      <c r="M63" s="161">
        <f>IF(L63="","",IF(L63="Leve",0.2,IF(L63="Menor",0.4,IF(L63="Moderado",0.6,IF(L63="Mayor",0.8,IF(L63="Catastrófico",1,))))))</f>
        <v>0.2</v>
      </c>
      <c r="N63" s="143" t="str">
        <f>IF(OR(AND(H63="Muy Baja",L63="Leve"),AND(H63="Muy Baja",L63="Menor"),AND(H63="Baja",L63="Leve")),"Bajo",IF(OR(AND(H63="Muy baja",L63="Moderado"),AND(H63="Baja",L63="Menor"),AND(H63="Baja",L63="Moderado"),AND(H63="Media",L63="Leve"),AND(H63="Media",L63="Menor"),AND(H63="Media",L63="Moderado"),AND(H63="Alta",L63="Leve"),AND(H63="Alta",L63="Menor")),"Moderado",IF(OR(AND(H63="Muy Baja",L63="Mayor"),AND(H63="Baja",L63="Mayor"),AND(H63="Media",L63="Mayor"),AND(H63="Alta",L63="Moderado"),AND(H63="Alta",L63="Mayor"),AND(H63="Muy Alta",L63="Leve"),AND(H63="Muy Alta",L63="Menor"),AND(H63="Muy Alta",L63="Moderado"),AND(H63="Muy Alta",L63="Mayor")),"Alto",IF(OR(AND(H63="Muy Baja",L63="Catastrófico"),AND(H63="Baja",L63="Catastrófico"),AND(H63="Media",L63="Catastrófico"),AND(H63="Alta",L63="Catastrófico"),AND(H63="Muy Alta",L63="Catastrófico")),"Extremo",""))))</f>
        <v>Bajo</v>
      </c>
      <c r="O63" s="144">
        <v>53</v>
      </c>
      <c r="P63" s="145" t="s">
        <v>361</v>
      </c>
      <c r="Q63" s="146" t="str">
        <f t="shared" si="56"/>
        <v>Probabilidad</v>
      </c>
      <c r="R63" s="147" t="s">
        <v>5</v>
      </c>
      <c r="S63" s="147" t="s">
        <v>202</v>
      </c>
      <c r="T63" s="148" t="str">
        <f>IF(AND(R63="Preventivo",S63="Automático"),"50%",IF(AND(R63="Preventivo",S63="Manual"),"40%",IF(AND(R63="Detectivo",S63="Automático"),"40%",IF(AND(R63="Detectivo",S63="Manual"),"30%",IF(AND(R63="Correctivo",S63="Automático"),"35%",IF(AND(R63="Correctivo",S63="Manual"),"25%",""))))))</f>
        <v>40%</v>
      </c>
      <c r="U63" s="147" t="s">
        <v>203</v>
      </c>
      <c r="V63" s="147" t="s">
        <v>204</v>
      </c>
      <c r="W63" s="147" t="s">
        <v>205</v>
      </c>
      <c r="X63" s="145" t="s">
        <v>327</v>
      </c>
      <c r="Y63" s="149">
        <f>IFERROR(IF(Q63="Probabilidad",(I63-(+I63*T63)),IF(Q63="Impacto",I63,"")),"")</f>
        <v>0.12</v>
      </c>
      <c r="Z63" s="150" t="str">
        <f>IFERROR(IF(Y63="","",IF(Y63&lt;=0.2,"Muy Baja",IF(Y63&lt;=0.4,"Baja",IF(Y63&lt;=0.6,"Media",IF(Y63&lt;=0.8,"Alta","Muy Alta"))))),"")</f>
        <v>Muy Baja</v>
      </c>
      <c r="AA63" s="148">
        <f>+Y63</f>
        <v>0.12</v>
      </c>
      <c r="AB63" s="150" t="str">
        <f>IFERROR(IF(AC63="","",IF(AC63&lt;=0.2,"Leve",IF(AC63&lt;=0.4,"Menor",IF(AC63&lt;=0.6,"Moderado",IF(AC63&lt;=0.8,"Mayor","Catastrófico"))))),"")</f>
        <v>Leve</v>
      </c>
      <c r="AC63" s="148">
        <f>IFERROR(IF(Q63="Impacto",(M63-(+M63*T63)),IF(Q63="Probabilidad",M63,"")),"")</f>
        <v>0.2</v>
      </c>
      <c r="AD63" s="151" t="str">
        <f>IFERROR(IF(OR(AND(Z63="Muy Baja",AB63="Leve"),AND(Z63="Muy Baja",AB63="Menor"),AND(Z63="Baja",AB63="Leve")),"Bajo",IF(OR(AND(Z63="Muy baja",AB63="Moderado"),AND(Z63="Baja",AB63="Menor"),AND(Z63="Baja",AB63="Moderado"),AND(Z63="Media",AB63="Leve"),AND(Z63="Media",AB63="Menor"),AND(Z63="Media",AB63="Moderado"),AND(Z63="Alta",AB63="Leve"),AND(Z63="Alta",AB63="Menor")),"Moderado",IF(OR(AND(Z63="Muy Baja",AB63="Mayor"),AND(Z63="Baja",AB63="Mayor"),AND(Z63="Media",AB63="Mayor"),AND(Z63="Alta",AB63="Moderado"),AND(Z63="Alta",AB63="Mayor"),AND(Z63="Muy Alta",AB63="Leve"),AND(Z63="Muy Alta",AB63="Menor"),AND(Z63="Muy Alta",AB63="Moderado"),AND(Z63="Muy Alta",AB63="Mayor")),"Alto",IF(OR(AND(Z63="Muy Baja",AB63="Catastrófico"),AND(Z63="Baja",AB63="Catastrófico"),AND(Z63="Media",AB63="Catastrófico"),AND(Z63="Alta",AB63="Catastrófico"),AND(Z63="Muy Alta",AB63="Catastrófico")),"Extremo","")))),"")</f>
        <v>Bajo</v>
      </c>
      <c r="AE63" s="147" t="s">
        <v>15</v>
      </c>
      <c r="AF63" s="152"/>
      <c r="AG63" s="152"/>
      <c r="AH63" s="154"/>
      <c r="AI63" s="154"/>
      <c r="AJ63" s="152"/>
      <c r="AK63" s="153"/>
      <c r="AL63" s="192" t="s">
        <v>556</v>
      </c>
      <c r="AM63" s="17"/>
      <c r="AN63" s="17"/>
      <c r="AO63" s="17"/>
    </row>
    <row r="64" spans="1:41" ht="147" customHeight="1" x14ac:dyDescent="0.2">
      <c r="A64" s="389"/>
      <c r="B64" s="152" t="s">
        <v>349</v>
      </c>
      <c r="C64" s="177" t="s">
        <v>362</v>
      </c>
      <c r="D64" s="152" t="s">
        <v>363</v>
      </c>
      <c r="E64" s="186" t="s">
        <v>364</v>
      </c>
      <c r="F64" s="152" t="s">
        <v>3</v>
      </c>
      <c r="G64" s="153">
        <v>12</v>
      </c>
      <c r="H64" s="138" t="str">
        <f>IF(G64&lt;=0,"",IF(G64&lt;=2,"Muy Baja",IF(G64&lt;=24,"Baja",IF(G64&lt;=500,"Media",IF(G64&lt;=5000,"Alta","Muy Alta")))))</f>
        <v>Baja</v>
      </c>
      <c r="I64" s="161">
        <f>IF(H64="","",IF(H64="Muy Baja",0.2,IF(H64="Baja",0.4,IF(H64="Media",0.6,IF(H64="Alta",0.8,IF(H64="Muy Alta",1,))))))</f>
        <v>0.4</v>
      </c>
      <c r="J64" s="187" t="s">
        <v>485</v>
      </c>
      <c r="K64" s="161" t="str">
        <f>IF(NOT(ISERROR(MATCH(J64,'[13]Tabla Impacto'!$B$221:$B$223,0))),'[13]Tabla Impacto'!$F$223&amp;"Por favor no seleccionar los criterios de impacto(Afectación Económica o presupuestal y Pérdida Reputacional)",J64)</f>
        <v xml:space="preserve">     El riesgo afecta la imagen de  la entidad con efecto publicitario sostenido a nivel de sector administrativo, nivel departamental o municipal</v>
      </c>
      <c r="L64" s="138" t="str">
        <f>IF(OR(K64='[13]Tabla Impacto'!$C$11,K64='[13]Tabla Impacto'!$D$11),"Leve",IF(OR(K64='[13]Tabla Impacto'!$C$12,K64='[13]Tabla Impacto'!$D$12),"Menor",IF(OR(K64='[13]Tabla Impacto'!$C$13,K64='[13]Tabla Impacto'!$D$13),"Moderado",IF(OR(K64='[13]Tabla Impacto'!$C$14,K64='[13]Tabla Impacto'!$D$14),"Mayor",IF(OR(K64='[13]Tabla Impacto'!$C$15,K64='[13]Tabla Impacto'!$D$15),"Catastrófico","")))))</f>
        <v/>
      </c>
      <c r="M64" s="161" t="str">
        <f>IF(L64="","",IF(L64="Leve",0.2,IF(L64="Menor",0.4,IF(L64="Moderado",0.6,IF(L64="Mayor",0.8,IF(L64="Catastrófico",1,))))))</f>
        <v/>
      </c>
      <c r="N64" s="143"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44">
        <v>54</v>
      </c>
      <c r="P64" s="145" t="s">
        <v>365</v>
      </c>
      <c r="Q64" s="146" t="str">
        <f t="shared" si="56"/>
        <v>Probabilidad</v>
      </c>
      <c r="R64" s="147" t="s">
        <v>5</v>
      </c>
      <c r="S64" s="147" t="s">
        <v>202</v>
      </c>
      <c r="T64" s="148" t="str">
        <f>IF(AND(R64="Preventivo",S64="Automático"),"50%",IF(AND(R64="Preventivo",S64="Manual"),"40%",IF(AND(R64="Detectivo",S64="Automático"),"40%",IF(AND(R64="Detectivo",S64="Manual"),"30%",IF(AND(R64="Correctivo",S64="Automático"),"35%",IF(AND(R64="Correctivo",S64="Manual"),"25%",""))))))</f>
        <v>40%</v>
      </c>
      <c r="U64" s="147" t="s">
        <v>203</v>
      </c>
      <c r="V64" s="147" t="s">
        <v>204</v>
      </c>
      <c r="W64" s="147" t="s">
        <v>205</v>
      </c>
      <c r="X64" s="145" t="s">
        <v>406</v>
      </c>
      <c r="Y64" s="149">
        <f>IFERROR(IF(Q64="Probabilidad",(I64-(+I64*T64)),IF(Q64="Impacto",I64,"")),"")</f>
        <v>0.24</v>
      </c>
      <c r="Z64" s="150" t="str">
        <f>IFERROR(IF(Y64="","",IF(Y64&lt;=0.2,"Muy Baja",IF(Y64&lt;=0.4,"Baja",IF(Y64&lt;=0.6,"Media",IF(Y64&lt;=0.8,"Alta","Muy Alta"))))),"")</f>
        <v>Baja</v>
      </c>
      <c r="AA64" s="148">
        <f>+Y64</f>
        <v>0.24</v>
      </c>
      <c r="AB64" s="150" t="str">
        <f>IFERROR(IF(AC64="","",IF(AC64&lt;=0.2,"Leve",IF(AC64&lt;=0.4,"Menor",IF(AC64&lt;=0.6,"Moderado",IF(AC64&lt;=0.8,"Mayor","Catastrófico"))))),"")</f>
        <v/>
      </c>
      <c r="AC64" s="148" t="str">
        <f>IFERROR(IF(Q64="Impacto",(M64-(+M64*T64)),IF(Q64="Probabilidad",M64,"")),"")</f>
        <v/>
      </c>
      <c r="AD64" s="151"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147" t="s">
        <v>11</v>
      </c>
      <c r="AF64" s="152" t="s">
        <v>366</v>
      </c>
      <c r="AG64" s="152" t="s">
        <v>328</v>
      </c>
      <c r="AH64" s="154" t="s">
        <v>141</v>
      </c>
      <c r="AI64" s="154" t="s">
        <v>135</v>
      </c>
      <c r="AJ64" s="152" t="s">
        <v>367</v>
      </c>
      <c r="AK64" s="153" t="s">
        <v>137</v>
      </c>
      <c r="AL64" s="195" t="s">
        <v>478</v>
      </c>
      <c r="AM64" s="17"/>
      <c r="AN64" s="17"/>
      <c r="AO64" s="17"/>
    </row>
    <row r="65" spans="1:41" ht="153" x14ac:dyDescent="0.2">
      <c r="A65" s="387" t="s">
        <v>334</v>
      </c>
      <c r="B65" s="381" t="s">
        <v>9</v>
      </c>
      <c r="C65" s="381" t="s">
        <v>368</v>
      </c>
      <c r="D65" s="381" t="s">
        <v>368</v>
      </c>
      <c r="E65" s="390" t="s">
        <v>42</v>
      </c>
      <c r="F65" s="381" t="s">
        <v>315</v>
      </c>
      <c r="G65" s="377">
        <f>365*219</f>
        <v>79935</v>
      </c>
      <c r="H65" s="385" t="str">
        <f>IF(G65&lt;=0,"",IF(G65&lt;=2,"Muy Baja",IF(G65&lt;=24,"Baja",IF(G65&lt;=500,"Media",IF(G65&lt;=5000,"Alta","Muy Alta")))))</f>
        <v>Muy Alta</v>
      </c>
      <c r="I65" s="383">
        <f>IF(H65="","",IF(H65="Muy Baja",0.2,IF(H65="Baja",0.4,IF(H65="Media",0.6,IF(H65="Alta",0.8,IF(H65="Muy Alta",1,))))))</f>
        <v>1</v>
      </c>
      <c r="J65" s="384" t="s">
        <v>217</v>
      </c>
      <c r="K65" s="383" t="str">
        <f>IF(NOT(ISERROR(MATCH(J65,'[14]Tabla Impacto'!$B$221:$B$223,0))),'[14]Tabla Impacto'!$F$223&amp;"Por favor no seleccionar los criterios de impacto(Afectación Económica o presupuestal y Pérdida Reputacional)",J65)</f>
        <v xml:space="preserve">     Entre 10 y 50 SMLMV </v>
      </c>
      <c r="L65" s="385" t="str">
        <f>IF(OR(K65='[14]Tabla Impacto'!$C$11,K65='[14]Tabla Impacto'!$D$11),"Leve",IF(OR(K65='[14]Tabla Impacto'!$C$12,K65='[14]Tabla Impacto'!$D$12),"Menor",IF(OR(K65='[14]Tabla Impacto'!$C$13,K65='[14]Tabla Impacto'!$D$13),"Moderado",IF(OR(K65='[14]Tabla Impacto'!$C$14,K65='[14]Tabla Impacto'!$D$14),"Mayor",IF(OR(K65='[14]Tabla Impacto'!$C$15,K65='[14]Tabla Impacto'!$D$15),"Catastrófico","")))))</f>
        <v>Menor</v>
      </c>
      <c r="M65" s="383">
        <f>IF(L65="","",IF(L65="Leve",0.2,IF(L65="Menor",0.4,IF(L65="Moderado",0.6,IF(L65="Mayor",0.8,IF(L65="Catastrófico",1,))))))</f>
        <v>0.4</v>
      </c>
      <c r="N65" s="386" t="str">
        <f>IF(OR(AND(H65="Muy Baja",L65="Leve"),AND(H65="Muy Baja",L65="Menor"),AND(H65="Baja",L65="Leve")),"Bajo",IF(OR(AND(H65="Muy baja",L65="Moderado"),AND(H65="Baja",L65="Menor"),AND(H65="Baja",L65="Moderado"),AND(H65="Media",L65="Leve"),AND(H65="Media",L65="Menor"),AND(H65="Media",L65="Moderado"),AND(H65="Alta",L65="Leve"),AND(H65="Alta",L65="Menor")),"Moderado",IF(OR(AND(H65="Muy Baja",L65="Mayor"),AND(H65="Baja",L65="Mayor"),AND(H65="Media",L65="Mayor"),AND(H65="Alta",L65="Moderado"),AND(H65="Alta",L65="Mayor"),AND(H65="Muy Alta",L65="Leve"),AND(H65="Muy Alta",L65="Menor"),AND(H65="Muy Alta",L65="Moderado"),AND(H65="Muy Alta",L65="Mayor")),"Alto",IF(OR(AND(H65="Muy Baja",L65="Catastrófico"),AND(H65="Baja",L65="Catastrófico"),AND(H65="Media",L65="Catastrófico"),AND(H65="Alta",L65="Catastrófico"),AND(H65="Muy Alta",L65="Catastrófico")),"Extremo",""))))</f>
        <v>Alto</v>
      </c>
      <c r="O65" s="144">
        <v>55</v>
      </c>
      <c r="P65" s="163" t="s">
        <v>369</v>
      </c>
      <c r="Q65" s="146" t="str">
        <f t="shared" si="56"/>
        <v>Probabilidad</v>
      </c>
      <c r="R65" s="147" t="s">
        <v>5</v>
      </c>
      <c r="S65" s="147" t="s">
        <v>202</v>
      </c>
      <c r="T65" s="148" t="str">
        <f>IF(AND(R65="Preventivo",S65="Automático"),"50%",IF(AND(R65="Preventivo",S65="Manual"),"40%",IF(AND(R65="Detectivo",S65="Automático"),"40%",IF(AND(R65="Detectivo",S65="Manual"),"30%",IF(AND(R65="Correctivo",S65="Automático"),"35%",IF(AND(R65="Correctivo",S65="Manual"),"25%",""))))))</f>
        <v>40%</v>
      </c>
      <c r="U65" s="147" t="s">
        <v>203</v>
      </c>
      <c r="V65" s="147" t="s">
        <v>204</v>
      </c>
      <c r="W65" s="147" t="s">
        <v>205</v>
      </c>
      <c r="X65" s="145" t="s">
        <v>370</v>
      </c>
      <c r="Y65" s="149">
        <f>IFERROR(IF(Q65="Probabilidad",(I65-(+I65*T65)),IF(Q65="Impacto",I65,"")),"")</f>
        <v>0.6</v>
      </c>
      <c r="Z65" s="150" t="str">
        <f>IFERROR(IF(Y65="","",IF(Y65&lt;=0.2,"Muy Baja",IF(Y65&lt;=0.4,"Baja",IF(Y65&lt;=0.6,"Media",IF(Y65&lt;=0.8,"Alta","Muy Alta"))))),"")</f>
        <v>Media</v>
      </c>
      <c r="AA65" s="148">
        <f>+Y65</f>
        <v>0.6</v>
      </c>
      <c r="AB65" s="150" t="str">
        <f>IFERROR(IF(AC65="","",IF(AC65&lt;=0.2,"Leve",IF(AC65&lt;=0.4,"Menor",IF(AC65&lt;=0.6,"Moderado",IF(AC65&lt;=0.8,"Mayor","Catastrófico"))))),"")</f>
        <v>Menor</v>
      </c>
      <c r="AC65" s="148">
        <f>IFERROR(IF(Q65="Impacto",(M65-(+M65*T65)),IF(Q65="Probabilidad",M65,"")),"")</f>
        <v>0.4</v>
      </c>
      <c r="AD65" s="151" t="str">
        <f>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Moderado</v>
      </c>
      <c r="AE65" s="380" t="s">
        <v>11</v>
      </c>
      <c r="AF65" s="381" t="s">
        <v>371</v>
      </c>
      <c r="AG65" s="381" t="s">
        <v>372</v>
      </c>
      <c r="AH65" s="382" t="s">
        <v>141</v>
      </c>
      <c r="AI65" s="382" t="s">
        <v>135</v>
      </c>
      <c r="AJ65" s="381" t="s">
        <v>159</v>
      </c>
      <c r="AK65" s="377" t="s">
        <v>137</v>
      </c>
      <c r="AL65" s="189" t="s">
        <v>557</v>
      </c>
      <c r="AM65" s="17"/>
      <c r="AN65" s="17"/>
      <c r="AO65" s="17"/>
    </row>
    <row r="66" spans="1:41" ht="127.5" x14ac:dyDescent="0.2">
      <c r="A66" s="388"/>
      <c r="B66" s="381"/>
      <c r="C66" s="381"/>
      <c r="D66" s="381"/>
      <c r="E66" s="390"/>
      <c r="F66" s="381"/>
      <c r="G66" s="377"/>
      <c r="H66" s="385"/>
      <c r="I66" s="383"/>
      <c r="J66" s="384"/>
      <c r="K66" s="383"/>
      <c r="L66" s="385"/>
      <c r="M66" s="383"/>
      <c r="N66" s="386"/>
      <c r="O66" s="144">
        <v>56</v>
      </c>
      <c r="P66" s="145" t="s">
        <v>330</v>
      </c>
      <c r="Q66" s="146" t="str">
        <f t="shared" si="56"/>
        <v>Impacto</v>
      </c>
      <c r="R66" s="147" t="s">
        <v>331</v>
      </c>
      <c r="S66" s="147" t="s">
        <v>202</v>
      </c>
      <c r="T66" s="148" t="str">
        <f t="shared" ref="T66" si="92">IF(AND(R66="Preventivo",S66="Automático"),"50%",IF(AND(R66="Preventivo",S66="Manual"),"40%",IF(AND(R66="Detectivo",S66="Automático"),"40%",IF(AND(R66="Detectivo",S66="Manual"),"30%",IF(AND(R66="Correctivo",S66="Automático"),"35%",IF(AND(R66="Correctivo",S66="Manual"),"25%",""))))))</f>
        <v>25%</v>
      </c>
      <c r="U66" s="147" t="s">
        <v>203</v>
      </c>
      <c r="V66" s="147" t="s">
        <v>204</v>
      </c>
      <c r="W66" s="147" t="s">
        <v>205</v>
      </c>
      <c r="X66" s="145" t="s">
        <v>332</v>
      </c>
      <c r="Y66" s="149">
        <f>IFERROR(IF(AND(Q65="Probabilidad",Q66="Probabilidad"),(AA65-(+AA65*T66)),IF(Q66="Probabilidad",(I65-(+I65*T66)),IF(Q66="Impacto",AA65,""))),"")</f>
        <v>0.6</v>
      </c>
      <c r="Z66" s="150" t="str">
        <f t="shared" ref="Z66" si="93">IFERROR(IF(Y66="","",IF(Y66&lt;=0.2,"Muy Baja",IF(Y66&lt;=0.4,"Baja",IF(Y66&lt;=0.6,"Media",IF(Y66&lt;=0.8,"Alta","Muy Alta"))))),"")</f>
        <v>Media</v>
      </c>
      <c r="AA66" s="148">
        <f t="shared" ref="AA66" si="94">+Y66</f>
        <v>0.6</v>
      </c>
      <c r="AB66" s="150" t="str">
        <f t="shared" ref="AB66" si="95">IFERROR(IF(AC66="","",IF(AC66&lt;=0.2,"Leve",IF(AC66&lt;=0.4,"Menor",IF(AC66&lt;=0.6,"Moderado",IF(AC66&lt;=0.8,"Mayor","Catastrófico"))))),"")</f>
        <v>Mayor</v>
      </c>
      <c r="AC66" s="148">
        <f>IFERROR(IF(AND(Q65="Impacto",Q66="Impacto"),(AC65-(+AC65*T66)),IF(Q66="Impacto",($M$10-(+$M$10*T66)),IF(Q66="Probabilidad",AC65,""))),"")</f>
        <v>0.75</v>
      </c>
      <c r="AD66" s="151" t="str">
        <f t="shared" ref="AD66" si="96">IFERROR(IF(OR(AND(Z66="Muy Baja",AB66="Leve"),AND(Z66="Muy Baja",AB66="Menor"),AND(Z66="Baja",AB66="Leve")),"Bajo",IF(OR(AND(Z66="Muy baja",AB66="Moderado"),AND(Z66="Baja",AB66="Menor"),AND(Z66="Baja",AB66="Moderado"),AND(Z66="Media",AB66="Leve"),AND(Z66="Media",AB66="Menor"),AND(Z66="Media",AB66="Moderado"),AND(Z66="Alta",AB66="Leve"),AND(Z66="Alta",AB66="Menor")),"Moderado",IF(OR(AND(Z66="Muy Baja",AB66="Mayor"),AND(Z66="Baja",AB66="Mayor"),AND(Z66="Media",AB66="Mayor"),AND(Z66="Alta",AB66="Moderado"),AND(Z66="Alta",AB66="Mayor"),AND(Z66="Muy Alta",AB66="Leve"),AND(Z66="Muy Alta",AB66="Menor"),AND(Z66="Muy Alta",AB66="Moderado"),AND(Z66="Muy Alta",AB66="Mayor")),"Alto",IF(OR(AND(Z66="Muy Baja",AB66="Catastrófico"),AND(Z66="Baja",AB66="Catastrófico"),AND(Z66="Media",AB66="Catastrófico"),AND(Z66="Alta",AB66="Catastrófico"),AND(Z66="Muy Alta",AB66="Catastrófico")),"Extremo","")))),"")</f>
        <v>Alto</v>
      </c>
      <c r="AE66" s="380"/>
      <c r="AF66" s="381"/>
      <c r="AG66" s="381"/>
      <c r="AH66" s="382"/>
      <c r="AI66" s="382"/>
      <c r="AJ66" s="381"/>
      <c r="AK66" s="377"/>
      <c r="AL66" s="189" t="s">
        <v>479</v>
      </c>
      <c r="AM66" s="17"/>
      <c r="AN66" s="17"/>
      <c r="AO66" s="17"/>
    </row>
    <row r="67" spans="1:41" ht="140.25" x14ac:dyDescent="0.2">
      <c r="A67" s="389"/>
      <c r="B67" s="152" t="s">
        <v>9</v>
      </c>
      <c r="C67" s="152" t="s">
        <v>373</v>
      </c>
      <c r="D67" s="152" t="s">
        <v>373</v>
      </c>
      <c r="E67" s="186" t="s">
        <v>107</v>
      </c>
      <c r="F67" s="152" t="s">
        <v>315</v>
      </c>
      <c r="G67" s="153">
        <f>365*1300</f>
        <v>474500</v>
      </c>
      <c r="H67" s="138" t="str">
        <f>IF(G67&lt;=0,"",IF(G67&lt;=2,"Muy Baja",IF(G67&lt;=24,"Baja",IF(G67&lt;=500,"Media",IF(G67&lt;=5000,"Alta","Muy Alta")))))</f>
        <v>Muy Alta</v>
      </c>
      <c r="I67" s="161">
        <f>IF(H67="","",IF(H67="Muy Baja",0.2,IF(H67="Baja",0.4,IF(H67="Media",0.6,IF(H67="Alta",0.8,IF(H67="Muy Alta",1,))))))</f>
        <v>1</v>
      </c>
      <c r="J67" s="187" t="s">
        <v>217</v>
      </c>
      <c r="K67" s="161" t="str">
        <f>IF(NOT(ISERROR(MATCH(J67,'[14]Tabla Impacto'!$B$221:$B$223,0))),'[14]Tabla Impacto'!$F$223&amp;"Por favor no seleccionar los criterios de impacto(Afectación Económica o presupuestal y Pérdida Reputacional)",J67)</f>
        <v xml:space="preserve">     Entre 10 y 50 SMLMV </v>
      </c>
      <c r="L67" s="138" t="str">
        <f>IF(OR(K67='[14]Tabla Impacto'!$C$11,K67='[14]Tabla Impacto'!$D$11),"Leve",IF(OR(K67='[14]Tabla Impacto'!$C$12,K67='[14]Tabla Impacto'!$D$12),"Menor",IF(OR(K67='[14]Tabla Impacto'!$C$13,K67='[14]Tabla Impacto'!$D$13),"Moderado",IF(OR(K67='[14]Tabla Impacto'!$C$14,K67='[14]Tabla Impacto'!$D$14),"Mayor",IF(OR(K67='[14]Tabla Impacto'!$C$15,K67='[14]Tabla Impacto'!$D$15),"Catastrófico","")))))</f>
        <v>Menor</v>
      </c>
      <c r="M67" s="161">
        <f>IF(L67="","",IF(L67="Leve",0.2,IF(L67="Menor",0.4,IF(L67="Moderado",0.6,IF(L67="Mayor",0.8,IF(L67="Catastrófico",1,))))))</f>
        <v>0.4</v>
      </c>
      <c r="N67" s="143" t="str">
        <f>IF(OR(AND(H67="Muy Baja",L67="Leve"),AND(H67="Muy Baja",L67="Menor"),AND(H67="Baja",L67="Leve")),"Bajo",IF(OR(AND(H67="Muy baja",L67="Moderado"),AND(H67="Baja",L67="Menor"),AND(H67="Baja",L67="Moderado"),AND(H67="Media",L67="Leve"),AND(H67="Media",L67="Menor"),AND(H67="Media",L67="Moderado"),AND(H67="Alta",L67="Leve"),AND(H67="Alta",L67="Menor")),"Moderado",IF(OR(AND(H67="Muy Baja",L67="Mayor"),AND(H67="Baja",L67="Mayor"),AND(H67="Media",L67="Mayor"),AND(H67="Alta",L67="Moderado"),AND(H67="Alta",L67="Mayor"),AND(H67="Muy Alta",L67="Leve"),AND(H67="Muy Alta",L67="Menor"),AND(H67="Muy Alta",L67="Moderado"),AND(H67="Muy Alta",L67="Mayor")),"Alto",IF(OR(AND(H67="Muy Baja",L67="Catastrófico"),AND(H67="Baja",L67="Catastrófico"),AND(H67="Media",L67="Catastrófico"),AND(H67="Alta",L67="Catastrófico"),AND(H67="Muy Alta",L67="Catastrófico")),"Extremo",""))))</f>
        <v>Alto</v>
      </c>
      <c r="O67" s="144">
        <v>57</v>
      </c>
      <c r="P67" s="145" t="s">
        <v>374</v>
      </c>
      <c r="Q67" s="146" t="str">
        <f t="shared" si="56"/>
        <v>Probabilidad</v>
      </c>
      <c r="R67" s="147" t="s">
        <v>5</v>
      </c>
      <c r="S67" s="147" t="s">
        <v>202</v>
      </c>
      <c r="T67" s="148" t="str">
        <f>IF(AND(R67="Preventivo",S67="Automático"),"50%",IF(AND(R67="Preventivo",S67="Manual"),"40%",IF(AND(R67="Detectivo",S67="Automático"),"40%",IF(AND(R67="Detectivo",S67="Manual"),"30%",IF(AND(R67="Correctivo",S67="Automático"),"35%",IF(AND(R67="Correctivo",S67="Manual"),"25%",""))))))</f>
        <v>40%</v>
      </c>
      <c r="U67" s="147" t="s">
        <v>203</v>
      </c>
      <c r="V67" s="147" t="s">
        <v>204</v>
      </c>
      <c r="W67" s="147" t="s">
        <v>205</v>
      </c>
      <c r="X67" s="145" t="s">
        <v>333</v>
      </c>
      <c r="Y67" s="149">
        <f>IFERROR(IF(Q67="Probabilidad",(I67-(+I67*T67)),IF(Q67="Impacto",I67,"")),"")</f>
        <v>0.6</v>
      </c>
      <c r="Z67" s="150" t="str">
        <f>IFERROR(IF(Y67="","",IF(Y67&lt;=0.2,"Muy Baja",IF(Y67&lt;=0.4,"Baja",IF(Y67&lt;=0.6,"Media",IF(Y67&lt;=0.8,"Alta","Muy Alta"))))),"")</f>
        <v>Media</v>
      </c>
      <c r="AA67" s="148">
        <f>+Y67</f>
        <v>0.6</v>
      </c>
      <c r="AB67" s="150" t="str">
        <f>IFERROR(IF(AC67="","",IF(AC67&lt;=0.2,"Leve",IF(AC67&lt;=0.4,"Menor",IF(AC67&lt;=0.6,"Moderado",IF(AC67&lt;=0.8,"Mayor","Catastrófico"))))),"")</f>
        <v>Menor</v>
      </c>
      <c r="AC67" s="148">
        <f>IFERROR(IF(Q67="Impacto",(M67-(+M67*T67)),IF(Q67="Probabilidad",M67,"")),"")</f>
        <v>0.4</v>
      </c>
      <c r="AD67" s="151" t="str">
        <f>IFERROR(IF(OR(AND(Z67="Muy Baja",AB67="Leve"),AND(Z67="Muy Baja",AB67="Menor"),AND(Z67="Baja",AB67="Leve")),"Bajo",IF(OR(AND(Z67="Muy baja",AB67="Moderado"),AND(Z67="Baja",AB67="Menor"),AND(Z67="Baja",AB67="Moderado"),AND(Z67="Media",AB67="Leve"),AND(Z67="Media",AB67="Menor"),AND(Z67="Media",AB67="Moderado"),AND(Z67="Alta",AB67="Leve"),AND(Z67="Alta",AB67="Menor")),"Moderado",IF(OR(AND(Z67="Muy Baja",AB67="Mayor"),AND(Z67="Baja",AB67="Mayor"),AND(Z67="Media",AB67="Mayor"),AND(Z67="Alta",AB67="Moderado"),AND(Z67="Alta",AB67="Mayor"),AND(Z67="Muy Alta",AB67="Leve"),AND(Z67="Muy Alta",AB67="Menor"),AND(Z67="Muy Alta",AB67="Moderado"),AND(Z67="Muy Alta",AB67="Mayor")),"Alto",IF(OR(AND(Z67="Muy Baja",AB67="Catastrófico"),AND(Z67="Baja",AB67="Catastrófico"),AND(Z67="Media",AB67="Catastrófico"),AND(Z67="Alta",AB67="Catastrófico"),AND(Z67="Muy Alta",AB67="Catastrófico")),"Extremo","")))),"")</f>
        <v>Moderado</v>
      </c>
      <c r="AE67" s="147" t="s">
        <v>11</v>
      </c>
      <c r="AF67" s="152" t="s">
        <v>160</v>
      </c>
      <c r="AG67" s="152" t="s">
        <v>372</v>
      </c>
      <c r="AH67" s="154" t="s">
        <v>141</v>
      </c>
      <c r="AI67" s="154" t="s">
        <v>135</v>
      </c>
      <c r="AJ67" s="152" t="s">
        <v>161</v>
      </c>
      <c r="AK67" s="153" t="s">
        <v>137</v>
      </c>
      <c r="AL67" s="189" t="s">
        <v>493</v>
      </c>
      <c r="AM67" s="17"/>
      <c r="AN67" s="17"/>
      <c r="AO67" s="17"/>
    </row>
    <row r="68" spans="1:41" x14ac:dyDescent="0.2">
      <c r="AM68" s="17"/>
      <c r="AN68" s="17"/>
      <c r="AO68" s="17"/>
    </row>
    <row r="69" spans="1:41" x14ac:dyDescent="0.2">
      <c r="AM69" s="17"/>
      <c r="AN69" s="17"/>
      <c r="AO69" s="17"/>
    </row>
    <row r="70" spans="1:41" x14ac:dyDescent="0.2">
      <c r="AM70" s="17"/>
      <c r="AN70" s="17"/>
      <c r="AO70" s="17"/>
    </row>
  </sheetData>
  <autoFilter ref="A9:BQ67" xr:uid="{00000000-0009-0000-0000-000002000000}"/>
  <mergeCells count="285">
    <mergeCell ref="AL28:AL29"/>
    <mergeCell ref="P47:P48"/>
    <mergeCell ref="O47:O48"/>
    <mergeCell ref="X47:X48"/>
    <mergeCell ref="Q47:Q48"/>
    <mergeCell ref="R47:R48"/>
    <mergeCell ref="S47:S48"/>
    <mergeCell ref="T47:T48"/>
    <mergeCell ref="U47:U48"/>
    <mergeCell ref="V47:V48"/>
    <mergeCell ref="W47:W48"/>
    <mergeCell ref="Y47:Y48"/>
    <mergeCell ref="Z47:Z48"/>
    <mergeCell ref="AA47:AA48"/>
    <mergeCell ref="AB47:AB48"/>
    <mergeCell ref="AC47:AC48"/>
    <mergeCell ref="AD47:AD48"/>
    <mergeCell ref="AF47:AF48"/>
    <mergeCell ref="AG47:AG48"/>
    <mergeCell ref="AH47:AH48"/>
    <mergeCell ref="AI47:AI48"/>
    <mergeCell ref="AJ47:AJ48"/>
    <mergeCell ref="AK47:AK48"/>
    <mergeCell ref="AL47:AL48"/>
    <mergeCell ref="A1:C2"/>
    <mergeCell ref="D1:AI3"/>
    <mergeCell ref="AJ1:AK3"/>
    <mergeCell ref="A3:C3"/>
    <mergeCell ref="A4:B4"/>
    <mergeCell ref="C4:F4"/>
    <mergeCell ref="G4:AI5"/>
    <mergeCell ref="AJ4:AK4"/>
    <mergeCell ref="A5:B5"/>
    <mergeCell ref="C5:F5"/>
    <mergeCell ref="A8:A9"/>
    <mergeCell ref="B8:B9"/>
    <mergeCell ref="C8:C9"/>
    <mergeCell ref="D8:D9"/>
    <mergeCell ref="E8:E9"/>
    <mergeCell ref="F8:F9"/>
    <mergeCell ref="AJ5:AK5"/>
    <mergeCell ref="A7:G7"/>
    <mergeCell ref="H7:N7"/>
    <mergeCell ref="O7:X7"/>
    <mergeCell ref="Y7:AE7"/>
    <mergeCell ref="AF7:AK7"/>
    <mergeCell ref="O8:O9"/>
    <mergeCell ref="P8:P9"/>
    <mergeCell ref="Q8:Q9"/>
    <mergeCell ref="R8:X8"/>
    <mergeCell ref="G8:G9"/>
    <mergeCell ref="H8:H9"/>
    <mergeCell ref="I8:I9"/>
    <mergeCell ref="J8:J9"/>
    <mergeCell ref="K8:K9"/>
    <mergeCell ref="L8:L9"/>
    <mergeCell ref="AK8:AK9"/>
    <mergeCell ref="AL8:AL9"/>
    <mergeCell ref="A10:A13"/>
    <mergeCell ref="A14:A30"/>
    <mergeCell ref="D14:D15"/>
    <mergeCell ref="B21:B22"/>
    <mergeCell ref="C21:C22"/>
    <mergeCell ref="D21:D22"/>
    <mergeCell ref="E21:E22"/>
    <mergeCell ref="AE8:AE9"/>
    <mergeCell ref="AF8:AF9"/>
    <mergeCell ref="AG8:AG9"/>
    <mergeCell ref="AH8:AH9"/>
    <mergeCell ref="AI8:AI9"/>
    <mergeCell ref="AJ8:AJ9"/>
    <mergeCell ref="Y8:Y9"/>
    <mergeCell ref="Z8:Z9"/>
    <mergeCell ref="AA8:AA9"/>
    <mergeCell ref="AB8:AB9"/>
    <mergeCell ref="AC8:AC9"/>
    <mergeCell ref="AD8:AD9"/>
    <mergeCell ref="M8:M9"/>
    <mergeCell ref="N8:N9"/>
    <mergeCell ref="AH21:AH22"/>
    <mergeCell ref="AI21:AI22"/>
    <mergeCell ref="AJ21:AJ22"/>
    <mergeCell ref="AK21:AK22"/>
    <mergeCell ref="B28:B29"/>
    <mergeCell ref="C28:C29"/>
    <mergeCell ref="D28:D29"/>
    <mergeCell ref="E28:E29"/>
    <mergeCell ref="F28:F29"/>
    <mergeCell ref="G28:G29"/>
    <mergeCell ref="L21:L22"/>
    <mergeCell ref="M21:M22"/>
    <mergeCell ref="N21:N22"/>
    <mergeCell ref="AE21:AE22"/>
    <mergeCell ref="AF21:AF22"/>
    <mergeCell ref="AG21:AG22"/>
    <mergeCell ref="F21:F22"/>
    <mergeCell ref="G21:G22"/>
    <mergeCell ref="H21:H22"/>
    <mergeCell ref="I21:I22"/>
    <mergeCell ref="J21:J22"/>
    <mergeCell ref="K21:K22"/>
    <mergeCell ref="I34:I35"/>
    <mergeCell ref="J34:J35"/>
    <mergeCell ref="K34:K35"/>
    <mergeCell ref="L34:L35"/>
    <mergeCell ref="M34:M35"/>
    <mergeCell ref="N34:N35"/>
    <mergeCell ref="N28:N29"/>
    <mergeCell ref="AE28:AE29"/>
    <mergeCell ref="A33:A48"/>
    <mergeCell ref="B34:B35"/>
    <mergeCell ref="C34:C35"/>
    <mergeCell ref="D34:D35"/>
    <mergeCell ref="E34:E35"/>
    <mergeCell ref="F34:F35"/>
    <mergeCell ref="G34:G35"/>
    <mergeCell ref="H34:H35"/>
    <mergeCell ref="H28:H29"/>
    <mergeCell ref="I28:I29"/>
    <mergeCell ref="J28:J29"/>
    <mergeCell ref="K28:K29"/>
    <mergeCell ref="L28:L29"/>
    <mergeCell ref="M28:M29"/>
    <mergeCell ref="B41:B42"/>
    <mergeCell ref="C41:C42"/>
    <mergeCell ref="B37:B38"/>
    <mergeCell ref="C37:C38"/>
    <mergeCell ref="D37:D38"/>
    <mergeCell ref="E37:E38"/>
    <mergeCell ref="F37:F38"/>
    <mergeCell ref="G37:G38"/>
    <mergeCell ref="H37:H38"/>
    <mergeCell ref="I37:I38"/>
    <mergeCell ref="J37:J38"/>
    <mergeCell ref="K37:K38"/>
    <mergeCell ref="L37:L38"/>
    <mergeCell ref="M37:M38"/>
    <mergeCell ref="N37:N38"/>
    <mergeCell ref="AE37:AE38"/>
    <mergeCell ref="B43:B44"/>
    <mergeCell ref="C43:C44"/>
    <mergeCell ref="D43:D44"/>
    <mergeCell ref="E43:E44"/>
    <mergeCell ref="F43:F44"/>
    <mergeCell ref="G43:G44"/>
    <mergeCell ref="G41:G42"/>
    <mergeCell ref="H41:H42"/>
    <mergeCell ref="I41:I42"/>
    <mergeCell ref="H43:H44"/>
    <mergeCell ref="I43:I44"/>
    <mergeCell ref="D41:D42"/>
    <mergeCell ref="E41:E42"/>
    <mergeCell ref="F41:F42"/>
    <mergeCell ref="M41:M42"/>
    <mergeCell ref="N41:N42"/>
    <mergeCell ref="AE41:AE42"/>
    <mergeCell ref="J41:J42"/>
    <mergeCell ref="K41:K42"/>
    <mergeCell ref="L41:L42"/>
    <mergeCell ref="M47:M48"/>
    <mergeCell ref="N47:N48"/>
    <mergeCell ref="AE47:AE48"/>
    <mergeCell ref="N43:N44"/>
    <mergeCell ref="AE43:AE44"/>
    <mergeCell ref="J43:J44"/>
    <mergeCell ref="K43:K44"/>
    <mergeCell ref="L43:L44"/>
    <mergeCell ref="M43:M44"/>
    <mergeCell ref="A51:A52"/>
    <mergeCell ref="A53:A54"/>
    <mergeCell ref="B53:B54"/>
    <mergeCell ref="C53:C54"/>
    <mergeCell ref="D53:D54"/>
    <mergeCell ref="J47:J48"/>
    <mergeCell ref="K47:K48"/>
    <mergeCell ref="L47:L48"/>
    <mergeCell ref="K53:K54"/>
    <mergeCell ref="L53:L54"/>
    <mergeCell ref="B47:B48"/>
    <mergeCell ref="C47:C48"/>
    <mergeCell ref="D47:D48"/>
    <mergeCell ref="E47:E48"/>
    <mergeCell ref="F47:F48"/>
    <mergeCell ref="G47:G48"/>
    <mergeCell ref="H47:H48"/>
    <mergeCell ref="I47:I48"/>
    <mergeCell ref="A49:A50"/>
    <mergeCell ref="N53:N54"/>
    <mergeCell ref="A55:A60"/>
    <mergeCell ref="B55:B56"/>
    <mergeCell ref="C55:C56"/>
    <mergeCell ref="D55:D56"/>
    <mergeCell ref="E55:E56"/>
    <mergeCell ref="F55:F56"/>
    <mergeCell ref="E53:E54"/>
    <mergeCell ref="F53:F54"/>
    <mergeCell ref="G53:G54"/>
    <mergeCell ref="H53:H54"/>
    <mergeCell ref="I53:I54"/>
    <mergeCell ref="J53:J54"/>
    <mergeCell ref="M57:M58"/>
    <mergeCell ref="N57:N58"/>
    <mergeCell ref="M53:M54"/>
    <mergeCell ref="AI55:AI56"/>
    <mergeCell ref="B57:B58"/>
    <mergeCell ref="C57:C58"/>
    <mergeCell ref="D57:D58"/>
    <mergeCell ref="E57:E58"/>
    <mergeCell ref="F57:F58"/>
    <mergeCell ref="G57:G58"/>
    <mergeCell ref="H57:H58"/>
    <mergeCell ref="I57:I58"/>
    <mergeCell ref="J57:J58"/>
    <mergeCell ref="M55:M56"/>
    <mergeCell ref="N55:N56"/>
    <mergeCell ref="AE55:AE56"/>
    <mergeCell ref="AF55:AF56"/>
    <mergeCell ref="AG55:AG56"/>
    <mergeCell ref="AH55:AH56"/>
    <mergeCell ref="G55:G56"/>
    <mergeCell ref="H55:H56"/>
    <mergeCell ref="I55:I56"/>
    <mergeCell ref="J55:J56"/>
    <mergeCell ref="K55:K56"/>
    <mergeCell ref="L55:L56"/>
    <mergeCell ref="K57:K58"/>
    <mergeCell ref="L57:L58"/>
    <mergeCell ref="AE57:AE58"/>
    <mergeCell ref="B59:B60"/>
    <mergeCell ref="C59:C60"/>
    <mergeCell ref="D59:D60"/>
    <mergeCell ref="E59:E60"/>
    <mergeCell ref="F59:F60"/>
    <mergeCell ref="M59:M60"/>
    <mergeCell ref="N59:N60"/>
    <mergeCell ref="AE59:AE60"/>
    <mergeCell ref="I59:I60"/>
    <mergeCell ref="J59:J60"/>
    <mergeCell ref="K59:K60"/>
    <mergeCell ref="L59:L60"/>
    <mergeCell ref="A61:A64"/>
    <mergeCell ref="B61:B62"/>
    <mergeCell ref="C61:C62"/>
    <mergeCell ref="D61:D62"/>
    <mergeCell ref="E61:E62"/>
    <mergeCell ref="F61:F62"/>
    <mergeCell ref="G61:G62"/>
    <mergeCell ref="G59:G60"/>
    <mergeCell ref="H59:H60"/>
    <mergeCell ref="N61:N62"/>
    <mergeCell ref="AE61:AE62"/>
    <mergeCell ref="AF61:AF62"/>
    <mergeCell ref="AG61:AG62"/>
    <mergeCell ref="AH61:AH62"/>
    <mergeCell ref="AI61:AI62"/>
    <mergeCell ref="H61:H62"/>
    <mergeCell ref="I61:I62"/>
    <mergeCell ref="J61:J62"/>
    <mergeCell ref="K61:K62"/>
    <mergeCell ref="L61:L62"/>
    <mergeCell ref="M61:M62"/>
    <mergeCell ref="AK65:AK66"/>
    <mergeCell ref="A31:A32"/>
    <mergeCell ref="AE65:AE66"/>
    <mergeCell ref="AF65:AF66"/>
    <mergeCell ref="AG65:AG66"/>
    <mergeCell ref="AH65:AH66"/>
    <mergeCell ref="AI65:AI66"/>
    <mergeCell ref="AJ65:AJ66"/>
    <mergeCell ref="I65:I66"/>
    <mergeCell ref="J65:J66"/>
    <mergeCell ref="K65:K66"/>
    <mergeCell ref="L65:L66"/>
    <mergeCell ref="M65:M66"/>
    <mergeCell ref="N65:N66"/>
    <mergeCell ref="AJ61:AJ62"/>
    <mergeCell ref="AK61:AK62"/>
    <mergeCell ref="A65:A67"/>
    <mergeCell ref="B65:B66"/>
    <mergeCell ref="C65:C66"/>
    <mergeCell ref="D65:D66"/>
    <mergeCell ref="E65:E66"/>
    <mergeCell ref="F65:F66"/>
    <mergeCell ref="G65:G66"/>
    <mergeCell ref="H65:H66"/>
  </mergeCells>
  <conditionalFormatting sqref="AD10">
    <cfRule type="cellIs" dxfId="2145" priority="1443" operator="equal">
      <formula>"Extremo"</formula>
    </cfRule>
    <cfRule type="cellIs" dxfId="2144" priority="1444" operator="equal">
      <formula>"Alto"</formula>
    </cfRule>
    <cfRule type="cellIs" dxfId="2143" priority="1445" operator="equal">
      <formula>"Moderado"</formula>
    </cfRule>
    <cfRule type="cellIs" dxfId="2142" priority="1446" operator="equal">
      <formula>"Bajo"</formula>
    </cfRule>
  </conditionalFormatting>
  <conditionalFormatting sqref="L12:L13">
    <cfRule type="cellIs" dxfId="2141" priority="1523" operator="equal">
      <formula>"Catastrófico"</formula>
    </cfRule>
    <cfRule type="cellIs" dxfId="2140" priority="1524" operator="equal">
      <formula>"Mayor"</formula>
    </cfRule>
    <cfRule type="cellIs" dxfId="2139" priority="1525" operator="equal">
      <formula>"Moderado"</formula>
    </cfRule>
    <cfRule type="cellIs" dxfId="2138" priority="1526" operator="equal">
      <formula>"Menor"</formula>
    </cfRule>
    <cfRule type="cellIs" dxfId="2137" priority="1527" operator="equal">
      <formula>"Leve"</formula>
    </cfRule>
  </conditionalFormatting>
  <conditionalFormatting sqref="H12">
    <cfRule type="cellIs" dxfId="2136" priority="1518" operator="equal">
      <formula>"Muy Alta"</formula>
    </cfRule>
    <cfRule type="cellIs" dxfId="2135" priority="1519" operator="equal">
      <formula>"Alta"</formula>
    </cfRule>
    <cfRule type="cellIs" dxfId="2134" priority="1520" operator="equal">
      <formula>"Media"</formula>
    </cfRule>
    <cfRule type="cellIs" dxfId="2133" priority="1521" operator="equal">
      <formula>"Baja"</formula>
    </cfRule>
    <cfRule type="cellIs" dxfId="2132" priority="1522" operator="equal">
      <formula>"Muy Baja"</formula>
    </cfRule>
  </conditionalFormatting>
  <conditionalFormatting sqref="N12">
    <cfRule type="cellIs" dxfId="2131" priority="1514" operator="equal">
      <formula>"Extremo"</formula>
    </cfRule>
    <cfRule type="cellIs" dxfId="2130" priority="1515" operator="equal">
      <formula>"Alto"</formula>
    </cfRule>
    <cfRule type="cellIs" dxfId="2129" priority="1516" operator="equal">
      <formula>"Moderado"</formula>
    </cfRule>
    <cfRule type="cellIs" dxfId="2128" priority="1517" operator="equal">
      <formula>"Bajo"</formula>
    </cfRule>
  </conditionalFormatting>
  <conditionalFormatting sqref="Z12">
    <cfRule type="cellIs" dxfId="2127" priority="1509" operator="equal">
      <formula>"Muy Alta"</formula>
    </cfRule>
    <cfRule type="cellIs" dxfId="2126" priority="1510" operator="equal">
      <formula>"Alta"</formula>
    </cfRule>
    <cfRule type="cellIs" dxfId="2125" priority="1511" operator="equal">
      <formula>"Media"</formula>
    </cfRule>
    <cfRule type="cellIs" dxfId="2124" priority="1512" operator="equal">
      <formula>"Baja"</formula>
    </cfRule>
    <cfRule type="cellIs" dxfId="2123" priority="1513" operator="equal">
      <formula>"Muy Baja"</formula>
    </cfRule>
  </conditionalFormatting>
  <conditionalFormatting sqref="AB12:AB13">
    <cfRule type="cellIs" dxfId="2122" priority="1504" operator="equal">
      <formula>"Catastrófico"</formula>
    </cfRule>
    <cfRule type="cellIs" dxfId="2121" priority="1505" operator="equal">
      <formula>"Mayor"</formula>
    </cfRule>
    <cfRule type="cellIs" dxfId="2120" priority="1506" operator="equal">
      <formula>"Moderado"</formula>
    </cfRule>
    <cfRule type="cellIs" dxfId="2119" priority="1507" operator="equal">
      <formula>"Menor"</formula>
    </cfRule>
    <cfRule type="cellIs" dxfId="2118" priority="1508" operator="equal">
      <formula>"Leve"</formula>
    </cfRule>
  </conditionalFormatting>
  <conditionalFormatting sqref="AD12">
    <cfRule type="cellIs" dxfId="2117" priority="1500" operator="equal">
      <formula>"Extremo"</formula>
    </cfRule>
    <cfRule type="cellIs" dxfId="2116" priority="1501" operator="equal">
      <formula>"Alto"</formula>
    </cfRule>
    <cfRule type="cellIs" dxfId="2115" priority="1502" operator="equal">
      <formula>"Moderado"</formula>
    </cfRule>
    <cfRule type="cellIs" dxfId="2114" priority="1503" operator="equal">
      <formula>"Bajo"</formula>
    </cfRule>
  </conditionalFormatting>
  <conditionalFormatting sqref="L11">
    <cfRule type="cellIs" dxfId="2113" priority="1495" operator="equal">
      <formula>"Catastrófico"</formula>
    </cfRule>
    <cfRule type="cellIs" dxfId="2112" priority="1496" operator="equal">
      <formula>"Mayor"</formula>
    </cfRule>
    <cfRule type="cellIs" dxfId="2111" priority="1497" operator="equal">
      <formula>"Moderado"</formula>
    </cfRule>
    <cfRule type="cellIs" dxfId="2110" priority="1498" operator="equal">
      <formula>"Menor"</formula>
    </cfRule>
    <cfRule type="cellIs" dxfId="2109" priority="1499" operator="equal">
      <formula>"Leve"</formula>
    </cfRule>
  </conditionalFormatting>
  <conditionalFormatting sqref="H11">
    <cfRule type="cellIs" dxfId="2108" priority="1490" operator="equal">
      <formula>"Muy Alta"</formula>
    </cfRule>
    <cfRule type="cellIs" dxfId="2107" priority="1491" operator="equal">
      <formula>"Alta"</formula>
    </cfRule>
    <cfRule type="cellIs" dxfId="2106" priority="1492" operator="equal">
      <formula>"Media"</formula>
    </cfRule>
    <cfRule type="cellIs" dxfId="2105" priority="1493" operator="equal">
      <formula>"Baja"</formula>
    </cfRule>
    <cfRule type="cellIs" dxfId="2104" priority="1494" operator="equal">
      <formula>"Muy Baja"</formula>
    </cfRule>
  </conditionalFormatting>
  <conditionalFormatting sqref="N11">
    <cfRule type="cellIs" dxfId="2103" priority="1486" operator="equal">
      <formula>"Extremo"</formula>
    </cfRule>
    <cfRule type="cellIs" dxfId="2102" priority="1487" operator="equal">
      <formula>"Alto"</formula>
    </cfRule>
    <cfRule type="cellIs" dxfId="2101" priority="1488" operator="equal">
      <formula>"Moderado"</formula>
    </cfRule>
    <cfRule type="cellIs" dxfId="2100" priority="1489" operator="equal">
      <formula>"Bajo"</formula>
    </cfRule>
  </conditionalFormatting>
  <conditionalFormatting sqref="Z11">
    <cfRule type="cellIs" dxfId="2099" priority="1481" operator="equal">
      <formula>"Muy Alta"</formula>
    </cfRule>
    <cfRule type="cellIs" dxfId="2098" priority="1482" operator="equal">
      <formula>"Alta"</formula>
    </cfRule>
    <cfRule type="cellIs" dxfId="2097" priority="1483" operator="equal">
      <formula>"Media"</formula>
    </cfRule>
    <cfRule type="cellIs" dxfId="2096" priority="1484" operator="equal">
      <formula>"Baja"</formula>
    </cfRule>
    <cfRule type="cellIs" dxfId="2095" priority="1485" operator="equal">
      <formula>"Muy Baja"</formula>
    </cfRule>
  </conditionalFormatting>
  <conditionalFormatting sqref="AB11">
    <cfRule type="cellIs" dxfId="2094" priority="1476" operator="equal">
      <formula>"Catastrófico"</formula>
    </cfRule>
    <cfRule type="cellIs" dxfId="2093" priority="1477" operator="equal">
      <formula>"Mayor"</formula>
    </cfRule>
    <cfRule type="cellIs" dxfId="2092" priority="1478" operator="equal">
      <formula>"Moderado"</formula>
    </cfRule>
    <cfRule type="cellIs" dxfId="2091" priority="1479" operator="equal">
      <formula>"Menor"</formula>
    </cfRule>
    <cfRule type="cellIs" dxfId="2090" priority="1480" operator="equal">
      <formula>"Leve"</formula>
    </cfRule>
  </conditionalFormatting>
  <conditionalFormatting sqref="AD11">
    <cfRule type="cellIs" dxfId="2089" priority="1472" operator="equal">
      <formula>"Extremo"</formula>
    </cfRule>
    <cfRule type="cellIs" dxfId="2088" priority="1473" operator="equal">
      <formula>"Alto"</formula>
    </cfRule>
    <cfRule type="cellIs" dxfId="2087" priority="1474" operator="equal">
      <formula>"Moderado"</formula>
    </cfRule>
    <cfRule type="cellIs" dxfId="2086" priority="1475" operator="equal">
      <formula>"Bajo"</formula>
    </cfRule>
  </conditionalFormatting>
  <conditionalFormatting sqref="L10">
    <cfRule type="cellIs" dxfId="2085" priority="1467" operator="equal">
      <formula>"Catastrófico"</formula>
    </cfRule>
    <cfRule type="cellIs" dxfId="2084" priority="1468" operator="equal">
      <formula>"Mayor"</formula>
    </cfRule>
    <cfRule type="cellIs" dxfId="2083" priority="1469" operator="equal">
      <formula>"Moderado"</formula>
    </cfRule>
    <cfRule type="cellIs" dxfId="2082" priority="1470" operator="equal">
      <formula>"Menor"</formula>
    </cfRule>
    <cfRule type="cellIs" dxfId="2081" priority="1471" operator="equal">
      <formula>"Leve"</formula>
    </cfRule>
  </conditionalFormatting>
  <conditionalFormatting sqref="H10">
    <cfRule type="cellIs" dxfId="2080" priority="1462" operator="equal">
      <formula>"Muy Alta"</formula>
    </cfRule>
    <cfRule type="cellIs" dxfId="2079" priority="1463" operator="equal">
      <formula>"Alta"</formula>
    </cfRule>
    <cfRule type="cellIs" dxfId="2078" priority="1464" operator="equal">
      <formula>"Media"</formula>
    </cfRule>
    <cfRule type="cellIs" dxfId="2077" priority="1465" operator="equal">
      <formula>"Baja"</formula>
    </cfRule>
    <cfRule type="cellIs" dxfId="2076" priority="1466" operator="equal">
      <formula>"Muy Baja"</formula>
    </cfRule>
  </conditionalFormatting>
  <conditionalFormatting sqref="N10">
    <cfRule type="cellIs" dxfId="2075" priority="1458" operator="equal">
      <formula>"Extremo"</formula>
    </cfRule>
    <cfRule type="cellIs" dxfId="2074" priority="1459" operator="equal">
      <formula>"Alto"</formula>
    </cfRule>
    <cfRule type="cellIs" dxfId="2073" priority="1460" operator="equal">
      <formula>"Moderado"</formula>
    </cfRule>
    <cfRule type="cellIs" dxfId="2072" priority="1461" operator="equal">
      <formula>"Bajo"</formula>
    </cfRule>
  </conditionalFormatting>
  <conditionalFormatting sqref="K10">
    <cfRule type="containsText" dxfId="2071" priority="1457" operator="containsText" text="❌">
      <formula>NOT(ISERROR(SEARCH("❌",K10)))</formula>
    </cfRule>
  </conditionalFormatting>
  <conditionalFormatting sqref="Z10">
    <cfRule type="cellIs" dxfId="2070" priority="1452" operator="equal">
      <formula>"Muy Alta"</formula>
    </cfRule>
    <cfRule type="cellIs" dxfId="2069" priority="1453" operator="equal">
      <formula>"Alta"</formula>
    </cfRule>
    <cfRule type="cellIs" dxfId="2068" priority="1454" operator="equal">
      <formula>"Media"</formula>
    </cfRule>
    <cfRule type="cellIs" dxfId="2067" priority="1455" operator="equal">
      <formula>"Baja"</formula>
    </cfRule>
    <cfRule type="cellIs" dxfId="2066" priority="1456" operator="equal">
      <formula>"Muy Baja"</formula>
    </cfRule>
  </conditionalFormatting>
  <conditionalFormatting sqref="AB10">
    <cfRule type="cellIs" dxfId="2065" priority="1447" operator="equal">
      <formula>"Catastrófico"</formula>
    </cfRule>
    <cfRule type="cellIs" dxfId="2064" priority="1448" operator="equal">
      <formula>"Mayor"</formula>
    </cfRule>
    <cfRule type="cellIs" dxfId="2063" priority="1449" operator="equal">
      <formula>"Moderado"</formula>
    </cfRule>
    <cfRule type="cellIs" dxfId="2062" priority="1450" operator="equal">
      <formula>"Menor"</formula>
    </cfRule>
    <cfRule type="cellIs" dxfId="2061" priority="1451" operator="equal">
      <formula>"Leve"</formula>
    </cfRule>
  </conditionalFormatting>
  <conditionalFormatting sqref="K11">
    <cfRule type="containsText" dxfId="2060" priority="1442" operator="containsText" text="❌">
      <formula>NOT(ISERROR(SEARCH("❌",K11)))</formula>
    </cfRule>
  </conditionalFormatting>
  <conditionalFormatting sqref="H13">
    <cfRule type="cellIs" dxfId="2059" priority="1432" operator="equal">
      <formula>"Muy Alta"</formula>
    </cfRule>
    <cfRule type="cellIs" dxfId="2058" priority="1433" operator="equal">
      <formula>"Alta"</formula>
    </cfRule>
    <cfRule type="cellIs" dxfId="2057" priority="1434" operator="equal">
      <formula>"Media"</formula>
    </cfRule>
    <cfRule type="cellIs" dxfId="2056" priority="1435" operator="equal">
      <formula>"Baja"</formula>
    </cfRule>
    <cfRule type="cellIs" dxfId="2055" priority="1436" operator="equal">
      <formula>"Muy Baja"</formula>
    </cfRule>
  </conditionalFormatting>
  <conditionalFormatting sqref="Z13">
    <cfRule type="cellIs" dxfId="2054" priority="1423" operator="equal">
      <formula>"Muy Alta"</formula>
    </cfRule>
    <cfRule type="cellIs" dxfId="2053" priority="1424" operator="equal">
      <formula>"Alta"</formula>
    </cfRule>
    <cfRule type="cellIs" dxfId="2052" priority="1425" operator="equal">
      <formula>"Media"</formula>
    </cfRule>
    <cfRule type="cellIs" dxfId="2051" priority="1426" operator="equal">
      <formula>"Baja"</formula>
    </cfRule>
    <cfRule type="cellIs" dxfId="2050" priority="1427" operator="equal">
      <formula>"Muy Baja"</formula>
    </cfRule>
  </conditionalFormatting>
  <conditionalFormatting sqref="AD31">
    <cfRule type="cellIs" dxfId="2049" priority="1394" operator="equal">
      <formula>"Extremo"</formula>
    </cfRule>
    <cfRule type="cellIs" dxfId="2048" priority="1395" operator="equal">
      <formula>"Alto"</formula>
    </cfRule>
    <cfRule type="cellIs" dxfId="2047" priority="1396" operator="equal">
      <formula>"Moderado"</formula>
    </cfRule>
    <cfRule type="cellIs" dxfId="2046" priority="1397" operator="equal">
      <formula>"Bajo"</formula>
    </cfRule>
  </conditionalFormatting>
  <conditionalFormatting sqref="L31">
    <cfRule type="cellIs" dxfId="2045" priority="1418" operator="equal">
      <formula>"Catastrófico"</formula>
    </cfRule>
    <cfRule type="cellIs" dxfId="2044" priority="1419" operator="equal">
      <formula>"Mayor"</formula>
    </cfRule>
    <cfRule type="cellIs" dxfId="2043" priority="1420" operator="equal">
      <formula>"Moderado"</formula>
    </cfRule>
    <cfRule type="cellIs" dxfId="2042" priority="1421" operator="equal">
      <formula>"Menor"</formula>
    </cfRule>
    <cfRule type="cellIs" dxfId="2041" priority="1422" operator="equal">
      <formula>"Leve"</formula>
    </cfRule>
  </conditionalFormatting>
  <conditionalFormatting sqref="H31">
    <cfRule type="cellIs" dxfId="2040" priority="1413" operator="equal">
      <formula>"Muy Alta"</formula>
    </cfRule>
    <cfRule type="cellIs" dxfId="2039" priority="1414" operator="equal">
      <formula>"Alta"</formula>
    </cfRule>
    <cfRule type="cellIs" dxfId="2038" priority="1415" operator="equal">
      <formula>"Media"</formula>
    </cfRule>
    <cfRule type="cellIs" dxfId="2037" priority="1416" operator="equal">
      <formula>"Baja"</formula>
    </cfRule>
    <cfRule type="cellIs" dxfId="2036" priority="1417" operator="equal">
      <formula>"Muy Baja"</formula>
    </cfRule>
  </conditionalFormatting>
  <conditionalFormatting sqref="N31">
    <cfRule type="cellIs" dxfId="2035" priority="1409" operator="equal">
      <formula>"Extremo"</formula>
    </cfRule>
    <cfRule type="cellIs" dxfId="2034" priority="1410" operator="equal">
      <formula>"Alto"</formula>
    </cfRule>
    <cfRule type="cellIs" dxfId="2033" priority="1411" operator="equal">
      <formula>"Moderado"</formula>
    </cfRule>
    <cfRule type="cellIs" dxfId="2032" priority="1412" operator="equal">
      <formula>"Bajo"</formula>
    </cfRule>
  </conditionalFormatting>
  <conditionalFormatting sqref="K31">
    <cfRule type="containsText" dxfId="2031" priority="1408" operator="containsText" text="❌">
      <formula>NOT(ISERROR(SEARCH("❌",K31)))</formula>
    </cfRule>
  </conditionalFormatting>
  <conditionalFormatting sqref="Z31">
    <cfRule type="cellIs" dxfId="2030" priority="1403" operator="equal">
      <formula>"Muy Alta"</formula>
    </cfRule>
    <cfRule type="cellIs" dxfId="2029" priority="1404" operator="equal">
      <formula>"Alta"</formula>
    </cfRule>
    <cfRule type="cellIs" dxfId="2028" priority="1405" operator="equal">
      <formula>"Media"</formula>
    </cfRule>
    <cfRule type="cellIs" dxfId="2027" priority="1406" operator="equal">
      <formula>"Baja"</formula>
    </cfRule>
    <cfRule type="cellIs" dxfId="2026" priority="1407" operator="equal">
      <formula>"Muy Baja"</formula>
    </cfRule>
  </conditionalFormatting>
  <conditionalFormatting sqref="AB31">
    <cfRule type="cellIs" dxfId="2025" priority="1398" operator="equal">
      <formula>"Catastrófico"</formula>
    </cfRule>
    <cfRule type="cellIs" dxfId="2024" priority="1399" operator="equal">
      <formula>"Mayor"</formula>
    </cfRule>
    <cfRule type="cellIs" dxfId="2023" priority="1400" operator="equal">
      <formula>"Moderado"</formula>
    </cfRule>
    <cfRule type="cellIs" dxfId="2022" priority="1401" operator="equal">
      <formula>"Menor"</formula>
    </cfRule>
    <cfRule type="cellIs" dxfId="2021" priority="1402" operator="equal">
      <formula>"Leve"</formula>
    </cfRule>
  </conditionalFormatting>
  <conditionalFormatting sqref="AD33">
    <cfRule type="cellIs" dxfId="2020" priority="1324" operator="equal">
      <formula>"Extremo"</formula>
    </cfRule>
    <cfRule type="cellIs" dxfId="2019" priority="1325" operator="equal">
      <formula>"Alto"</formula>
    </cfRule>
    <cfRule type="cellIs" dxfId="2018" priority="1326" operator="equal">
      <formula>"Moderado"</formula>
    </cfRule>
    <cfRule type="cellIs" dxfId="2017" priority="1327" operator="equal">
      <formula>"Bajo"</formula>
    </cfRule>
  </conditionalFormatting>
  <conditionalFormatting sqref="Z36">
    <cfRule type="cellIs" dxfId="2016" priority="1303" operator="equal">
      <formula>"Muy Alta"</formula>
    </cfRule>
    <cfRule type="cellIs" dxfId="2015" priority="1304" operator="equal">
      <formula>"Alta"</formula>
    </cfRule>
    <cfRule type="cellIs" dxfId="2014" priority="1305" operator="equal">
      <formula>"Media"</formula>
    </cfRule>
    <cfRule type="cellIs" dxfId="2013" priority="1306" operator="equal">
      <formula>"Baja"</formula>
    </cfRule>
    <cfRule type="cellIs" dxfId="2012" priority="1307" operator="equal">
      <formula>"Muy Baja"</formula>
    </cfRule>
  </conditionalFormatting>
  <conditionalFormatting sqref="AB36">
    <cfRule type="cellIs" dxfId="2011" priority="1298" operator="equal">
      <formula>"Catastrófico"</formula>
    </cfRule>
    <cfRule type="cellIs" dxfId="2010" priority="1299" operator="equal">
      <formula>"Mayor"</formula>
    </cfRule>
    <cfRule type="cellIs" dxfId="2009" priority="1300" operator="equal">
      <formula>"Moderado"</formula>
    </cfRule>
    <cfRule type="cellIs" dxfId="2008" priority="1301" operator="equal">
      <formula>"Menor"</formula>
    </cfRule>
    <cfRule type="cellIs" dxfId="2007" priority="1302" operator="equal">
      <formula>"Leve"</formula>
    </cfRule>
  </conditionalFormatting>
  <conditionalFormatting sqref="AD36">
    <cfRule type="cellIs" dxfId="2006" priority="1294" operator="equal">
      <formula>"Extremo"</formula>
    </cfRule>
    <cfRule type="cellIs" dxfId="2005" priority="1295" operator="equal">
      <formula>"Alto"</formula>
    </cfRule>
    <cfRule type="cellIs" dxfId="2004" priority="1296" operator="equal">
      <formula>"Moderado"</formula>
    </cfRule>
    <cfRule type="cellIs" dxfId="2003" priority="1297" operator="equal">
      <formula>"Bajo"</formula>
    </cfRule>
  </conditionalFormatting>
  <conditionalFormatting sqref="M34">
    <cfRule type="cellIs" dxfId="2002" priority="1389" operator="equal">
      <formula>"Catastrófico"</formula>
    </cfRule>
    <cfRule type="cellIs" dxfId="2001" priority="1390" operator="equal">
      <formula>"Mayor"</formula>
    </cfRule>
    <cfRule type="cellIs" dxfId="2000" priority="1391" operator="equal">
      <formula>"Moderado"</formula>
    </cfRule>
    <cfRule type="cellIs" dxfId="1999" priority="1392" operator="equal">
      <formula>"Menor"</formula>
    </cfRule>
    <cfRule type="cellIs" dxfId="1998" priority="1393" operator="equal">
      <formula>"Leve"</formula>
    </cfRule>
  </conditionalFormatting>
  <conditionalFormatting sqref="I34">
    <cfRule type="cellIs" dxfId="1997" priority="1384" operator="equal">
      <formula>"Muy Alta"</formula>
    </cfRule>
    <cfRule type="cellIs" dxfId="1996" priority="1385" operator="equal">
      <formula>"Alta"</formula>
    </cfRule>
    <cfRule type="cellIs" dxfId="1995" priority="1386" operator="equal">
      <formula>"Media"</formula>
    </cfRule>
    <cfRule type="cellIs" dxfId="1994" priority="1387" operator="equal">
      <formula>"Baja"</formula>
    </cfRule>
    <cfRule type="cellIs" dxfId="1993" priority="1388" operator="equal">
      <formula>"Muy Baja"</formula>
    </cfRule>
  </conditionalFormatting>
  <conditionalFormatting sqref="O34">
    <cfRule type="cellIs" dxfId="1992" priority="1380" operator="equal">
      <formula>"Extremo"</formula>
    </cfRule>
    <cfRule type="cellIs" dxfId="1991" priority="1381" operator="equal">
      <formula>"Alto"</formula>
    </cfRule>
    <cfRule type="cellIs" dxfId="1990" priority="1382" operator="equal">
      <formula>"Moderado"</formula>
    </cfRule>
    <cfRule type="cellIs" dxfId="1989" priority="1383" operator="equal">
      <formula>"Bajo"</formula>
    </cfRule>
  </conditionalFormatting>
  <conditionalFormatting sqref="AA35">
    <cfRule type="cellIs" dxfId="1988" priority="1375" operator="equal">
      <formula>"Muy Alta"</formula>
    </cfRule>
    <cfRule type="cellIs" dxfId="1987" priority="1376" operator="equal">
      <formula>"Alta"</formula>
    </cfRule>
    <cfRule type="cellIs" dxfId="1986" priority="1377" operator="equal">
      <formula>"Media"</formula>
    </cfRule>
    <cfRule type="cellIs" dxfId="1985" priority="1378" operator="equal">
      <formula>"Baja"</formula>
    </cfRule>
    <cfRule type="cellIs" dxfId="1984" priority="1379" operator="equal">
      <formula>"Muy Baja"</formula>
    </cfRule>
  </conditionalFormatting>
  <conditionalFormatting sqref="AC35">
    <cfRule type="cellIs" dxfId="1983" priority="1370" operator="equal">
      <formula>"Catastrófico"</formula>
    </cfRule>
    <cfRule type="cellIs" dxfId="1982" priority="1371" operator="equal">
      <formula>"Mayor"</formula>
    </cfRule>
    <cfRule type="cellIs" dxfId="1981" priority="1372" operator="equal">
      <formula>"Moderado"</formula>
    </cfRule>
    <cfRule type="cellIs" dxfId="1980" priority="1373" operator="equal">
      <formula>"Menor"</formula>
    </cfRule>
    <cfRule type="cellIs" dxfId="1979" priority="1374" operator="equal">
      <formula>"Leve"</formula>
    </cfRule>
  </conditionalFormatting>
  <conditionalFormatting sqref="AE35">
    <cfRule type="cellIs" dxfId="1978" priority="1366" operator="equal">
      <formula>"Extremo"</formula>
    </cfRule>
    <cfRule type="cellIs" dxfId="1977" priority="1367" operator="equal">
      <formula>"Alto"</formula>
    </cfRule>
    <cfRule type="cellIs" dxfId="1976" priority="1368" operator="equal">
      <formula>"Moderado"</formula>
    </cfRule>
    <cfRule type="cellIs" dxfId="1975" priority="1369" operator="equal">
      <formula>"Bajo"</formula>
    </cfRule>
  </conditionalFormatting>
  <conditionalFormatting sqref="AA34">
    <cfRule type="cellIs" dxfId="1974" priority="1361" operator="equal">
      <formula>"Muy Alta"</formula>
    </cfRule>
    <cfRule type="cellIs" dxfId="1973" priority="1362" operator="equal">
      <formula>"Alta"</formula>
    </cfRule>
    <cfRule type="cellIs" dxfId="1972" priority="1363" operator="equal">
      <formula>"Media"</formula>
    </cfRule>
    <cfRule type="cellIs" dxfId="1971" priority="1364" operator="equal">
      <formula>"Baja"</formula>
    </cfRule>
    <cfRule type="cellIs" dxfId="1970" priority="1365" operator="equal">
      <formula>"Muy Baja"</formula>
    </cfRule>
  </conditionalFormatting>
  <conditionalFormatting sqref="AC34">
    <cfRule type="cellIs" dxfId="1969" priority="1356" operator="equal">
      <formula>"Catastrófico"</formula>
    </cfRule>
    <cfRule type="cellIs" dxfId="1968" priority="1357" operator="equal">
      <formula>"Mayor"</formula>
    </cfRule>
    <cfRule type="cellIs" dxfId="1967" priority="1358" operator="equal">
      <formula>"Moderado"</formula>
    </cfRule>
    <cfRule type="cellIs" dxfId="1966" priority="1359" operator="equal">
      <formula>"Menor"</formula>
    </cfRule>
    <cfRule type="cellIs" dxfId="1965" priority="1360" operator="equal">
      <formula>"Leve"</formula>
    </cfRule>
  </conditionalFormatting>
  <conditionalFormatting sqref="AE34">
    <cfRule type="cellIs" dxfId="1964" priority="1352" operator="equal">
      <formula>"Extremo"</formula>
    </cfRule>
    <cfRule type="cellIs" dxfId="1963" priority="1353" operator="equal">
      <formula>"Alto"</formula>
    </cfRule>
    <cfRule type="cellIs" dxfId="1962" priority="1354" operator="equal">
      <formula>"Moderado"</formula>
    </cfRule>
    <cfRule type="cellIs" dxfId="1961" priority="1355" operator="equal">
      <formula>"Bajo"</formula>
    </cfRule>
  </conditionalFormatting>
  <conditionalFormatting sqref="L33">
    <cfRule type="cellIs" dxfId="1960" priority="1347" operator="equal">
      <formula>"Catastrófico"</formula>
    </cfRule>
    <cfRule type="cellIs" dxfId="1959" priority="1348" operator="equal">
      <formula>"Mayor"</formula>
    </cfRule>
    <cfRule type="cellIs" dxfId="1958" priority="1349" operator="equal">
      <formula>"Moderado"</formula>
    </cfRule>
    <cfRule type="cellIs" dxfId="1957" priority="1350" operator="equal">
      <formula>"Menor"</formula>
    </cfRule>
    <cfRule type="cellIs" dxfId="1956" priority="1351" operator="equal">
      <formula>"Leve"</formula>
    </cfRule>
  </conditionalFormatting>
  <conditionalFormatting sqref="H33">
    <cfRule type="cellIs" dxfId="1955" priority="1342" operator="equal">
      <formula>"Muy Alta"</formula>
    </cfRule>
    <cfRule type="cellIs" dxfId="1954" priority="1343" operator="equal">
      <formula>"Alta"</formula>
    </cfRule>
    <cfRule type="cellIs" dxfId="1953" priority="1344" operator="equal">
      <formula>"Media"</formula>
    </cfRule>
    <cfRule type="cellIs" dxfId="1952" priority="1345" operator="equal">
      <formula>"Baja"</formula>
    </cfRule>
    <cfRule type="cellIs" dxfId="1951" priority="1346" operator="equal">
      <formula>"Muy Baja"</formula>
    </cfRule>
  </conditionalFormatting>
  <conditionalFormatting sqref="N33">
    <cfRule type="cellIs" dxfId="1950" priority="1338" operator="equal">
      <formula>"Extremo"</formula>
    </cfRule>
    <cfRule type="cellIs" dxfId="1949" priority="1339" operator="equal">
      <formula>"Alto"</formula>
    </cfRule>
    <cfRule type="cellIs" dxfId="1948" priority="1340" operator="equal">
      <formula>"Moderado"</formula>
    </cfRule>
    <cfRule type="cellIs" dxfId="1947" priority="1341" operator="equal">
      <formula>"Bajo"</formula>
    </cfRule>
  </conditionalFormatting>
  <conditionalFormatting sqref="Z33">
    <cfRule type="cellIs" dxfId="1946" priority="1333" operator="equal">
      <formula>"Muy Alta"</formula>
    </cfRule>
    <cfRule type="cellIs" dxfId="1945" priority="1334" operator="equal">
      <formula>"Alta"</formula>
    </cfRule>
    <cfRule type="cellIs" dxfId="1944" priority="1335" operator="equal">
      <formula>"Media"</formula>
    </cfRule>
    <cfRule type="cellIs" dxfId="1943" priority="1336" operator="equal">
      <formula>"Baja"</formula>
    </cfRule>
    <cfRule type="cellIs" dxfId="1942" priority="1337" operator="equal">
      <formula>"Muy Baja"</formula>
    </cfRule>
  </conditionalFormatting>
  <conditionalFormatting sqref="AB33">
    <cfRule type="cellIs" dxfId="1941" priority="1328" operator="equal">
      <formula>"Catastrófico"</formula>
    </cfRule>
    <cfRule type="cellIs" dxfId="1940" priority="1329" operator="equal">
      <formula>"Mayor"</formula>
    </cfRule>
    <cfRule type="cellIs" dxfId="1939" priority="1330" operator="equal">
      <formula>"Moderado"</formula>
    </cfRule>
    <cfRule type="cellIs" dxfId="1938" priority="1331" operator="equal">
      <formula>"Menor"</formula>
    </cfRule>
    <cfRule type="cellIs" dxfId="1937" priority="1332" operator="equal">
      <formula>"Leve"</formula>
    </cfRule>
  </conditionalFormatting>
  <conditionalFormatting sqref="L34 K33">
    <cfRule type="containsText" dxfId="1936" priority="1323" operator="containsText" text="❌">
      <formula>NOT(ISERROR(SEARCH("❌",K33)))</formula>
    </cfRule>
  </conditionalFormatting>
  <conditionalFormatting sqref="H36">
    <cfRule type="cellIs" dxfId="1935" priority="1318" operator="equal">
      <formula>"Muy Alta"</formula>
    </cfRule>
    <cfRule type="cellIs" dxfId="1934" priority="1319" operator="equal">
      <formula>"Alta"</formula>
    </cfRule>
    <cfRule type="cellIs" dxfId="1933" priority="1320" operator="equal">
      <formula>"Media"</formula>
    </cfRule>
    <cfRule type="cellIs" dxfId="1932" priority="1321" operator="equal">
      <formula>"Baja"</formula>
    </cfRule>
    <cfRule type="cellIs" dxfId="1931" priority="1322" operator="equal">
      <formula>"Muy Baja"</formula>
    </cfRule>
  </conditionalFormatting>
  <conditionalFormatting sqref="L36">
    <cfRule type="cellIs" dxfId="1930" priority="1313" operator="equal">
      <formula>"Catastrófico"</formula>
    </cfRule>
    <cfRule type="cellIs" dxfId="1929" priority="1314" operator="equal">
      <formula>"Mayor"</formula>
    </cfRule>
    <cfRule type="cellIs" dxfId="1928" priority="1315" operator="equal">
      <formula>"Moderado"</formula>
    </cfRule>
    <cfRule type="cellIs" dxfId="1927" priority="1316" operator="equal">
      <formula>"Menor"</formula>
    </cfRule>
    <cfRule type="cellIs" dxfId="1926" priority="1317" operator="equal">
      <formula>"Leve"</formula>
    </cfRule>
  </conditionalFormatting>
  <conditionalFormatting sqref="N36">
    <cfRule type="cellIs" dxfId="1925" priority="1309" operator="equal">
      <formula>"Extremo"</formula>
    </cfRule>
    <cfRule type="cellIs" dxfId="1924" priority="1310" operator="equal">
      <formula>"Alto"</formula>
    </cfRule>
    <cfRule type="cellIs" dxfId="1923" priority="1311" operator="equal">
      <formula>"Moderado"</formula>
    </cfRule>
    <cfRule type="cellIs" dxfId="1922" priority="1312" operator="equal">
      <formula>"Bajo"</formula>
    </cfRule>
  </conditionalFormatting>
  <conditionalFormatting sqref="K36">
    <cfRule type="containsText" dxfId="1921" priority="1308" operator="containsText" text="❌">
      <formula>NOT(ISERROR(SEARCH("❌",K36)))</formula>
    </cfRule>
  </conditionalFormatting>
  <conditionalFormatting sqref="AD37">
    <cfRule type="cellIs" dxfId="1920" priority="1026" operator="equal">
      <formula>"Extremo"</formula>
    </cfRule>
    <cfRule type="cellIs" dxfId="1919" priority="1027" operator="equal">
      <formula>"Alto"</formula>
    </cfRule>
    <cfRule type="cellIs" dxfId="1918" priority="1028" operator="equal">
      <formula>"Moderado"</formula>
    </cfRule>
    <cfRule type="cellIs" dxfId="1917" priority="1029" operator="equal">
      <formula>"Bajo"</formula>
    </cfRule>
  </conditionalFormatting>
  <conditionalFormatting sqref="Z37">
    <cfRule type="cellIs" dxfId="1916" priority="1035" operator="equal">
      <formula>"Muy Alta"</formula>
    </cfRule>
    <cfRule type="cellIs" dxfId="1915" priority="1036" operator="equal">
      <formula>"Alta"</formula>
    </cfRule>
    <cfRule type="cellIs" dxfId="1914" priority="1037" operator="equal">
      <formula>"Media"</formula>
    </cfRule>
    <cfRule type="cellIs" dxfId="1913" priority="1038" operator="equal">
      <formula>"Baja"</formula>
    </cfRule>
    <cfRule type="cellIs" dxfId="1912" priority="1039" operator="equal">
      <formula>"Muy Baja"</formula>
    </cfRule>
  </conditionalFormatting>
  <conditionalFormatting sqref="AB37">
    <cfRule type="cellIs" dxfId="1911" priority="1030" operator="equal">
      <formula>"Catastrófico"</formula>
    </cfRule>
    <cfRule type="cellIs" dxfId="1910" priority="1031" operator="equal">
      <formula>"Mayor"</formula>
    </cfRule>
    <cfRule type="cellIs" dxfId="1909" priority="1032" operator="equal">
      <formula>"Moderado"</formula>
    </cfRule>
    <cfRule type="cellIs" dxfId="1908" priority="1033" operator="equal">
      <formula>"Menor"</formula>
    </cfRule>
    <cfRule type="cellIs" dxfId="1907" priority="1034" operator="equal">
      <formula>"Leve"</formula>
    </cfRule>
  </conditionalFormatting>
  <conditionalFormatting sqref="Z47">
    <cfRule type="cellIs" dxfId="1906" priority="1064" operator="equal">
      <formula>"Muy Alta"</formula>
    </cfRule>
    <cfRule type="cellIs" dxfId="1905" priority="1065" operator="equal">
      <formula>"Alta"</formula>
    </cfRule>
    <cfRule type="cellIs" dxfId="1904" priority="1066" operator="equal">
      <formula>"Media"</formula>
    </cfRule>
    <cfRule type="cellIs" dxfId="1903" priority="1067" operator="equal">
      <formula>"Baja"</formula>
    </cfRule>
    <cfRule type="cellIs" dxfId="1902" priority="1068" operator="equal">
      <formula>"Muy Baja"</formula>
    </cfRule>
  </conditionalFormatting>
  <conditionalFormatting sqref="H39">
    <cfRule type="cellIs" dxfId="1901" priority="1021" operator="equal">
      <formula>"Muy Alta"</formula>
    </cfRule>
    <cfRule type="cellIs" dxfId="1900" priority="1022" operator="equal">
      <formula>"Alta"</formula>
    </cfRule>
    <cfRule type="cellIs" dxfId="1899" priority="1023" operator="equal">
      <formula>"Media"</formula>
    </cfRule>
    <cfRule type="cellIs" dxfId="1898" priority="1024" operator="equal">
      <formula>"Baja"</formula>
    </cfRule>
    <cfRule type="cellIs" dxfId="1897" priority="1025" operator="equal">
      <formula>"Muy Baja"</formula>
    </cfRule>
  </conditionalFormatting>
  <conditionalFormatting sqref="L39">
    <cfRule type="cellIs" dxfId="1896" priority="1016" operator="equal">
      <formula>"Catastrófico"</formula>
    </cfRule>
    <cfRule type="cellIs" dxfId="1895" priority="1017" operator="equal">
      <formula>"Mayor"</formula>
    </cfRule>
    <cfRule type="cellIs" dxfId="1894" priority="1018" operator="equal">
      <formula>"Moderado"</formula>
    </cfRule>
    <cfRule type="cellIs" dxfId="1893" priority="1019" operator="equal">
      <formula>"Menor"</formula>
    </cfRule>
    <cfRule type="cellIs" dxfId="1892" priority="1020" operator="equal">
      <formula>"Leve"</formula>
    </cfRule>
  </conditionalFormatting>
  <conditionalFormatting sqref="N39">
    <cfRule type="cellIs" dxfId="1891" priority="1012" operator="equal">
      <formula>"Extremo"</formula>
    </cfRule>
    <cfRule type="cellIs" dxfId="1890" priority="1013" operator="equal">
      <formula>"Alto"</formula>
    </cfRule>
    <cfRule type="cellIs" dxfId="1889" priority="1014" operator="equal">
      <formula>"Moderado"</formula>
    </cfRule>
    <cfRule type="cellIs" dxfId="1888" priority="1015" operator="equal">
      <formula>"Bajo"</formula>
    </cfRule>
  </conditionalFormatting>
  <conditionalFormatting sqref="K39">
    <cfRule type="containsText" dxfId="1887" priority="1011" operator="containsText" text="❌">
      <formula>NOT(ISERROR(SEARCH("❌",K39)))</formula>
    </cfRule>
  </conditionalFormatting>
  <conditionalFormatting sqref="Z39">
    <cfRule type="cellIs" dxfId="1886" priority="1006" operator="equal">
      <formula>"Muy Alta"</formula>
    </cfRule>
    <cfRule type="cellIs" dxfId="1885" priority="1007" operator="equal">
      <formula>"Alta"</formula>
    </cfRule>
    <cfRule type="cellIs" dxfId="1884" priority="1008" operator="equal">
      <formula>"Media"</formula>
    </cfRule>
    <cfRule type="cellIs" dxfId="1883" priority="1009" operator="equal">
      <formula>"Baja"</formula>
    </cfRule>
    <cfRule type="cellIs" dxfId="1882" priority="1010" operator="equal">
      <formula>"Muy Baja"</formula>
    </cfRule>
  </conditionalFormatting>
  <conditionalFormatting sqref="AB39">
    <cfRule type="cellIs" dxfId="1881" priority="1001" operator="equal">
      <formula>"Catastrófico"</formula>
    </cfRule>
    <cfRule type="cellIs" dxfId="1880" priority="1002" operator="equal">
      <formula>"Mayor"</formula>
    </cfRule>
    <cfRule type="cellIs" dxfId="1879" priority="1003" operator="equal">
      <formula>"Moderado"</formula>
    </cfRule>
    <cfRule type="cellIs" dxfId="1878" priority="1004" operator="equal">
      <formula>"Menor"</formula>
    </cfRule>
    <cfRule type="cellIs" dxfId="1877" priority="1005" operator="equal">
      <formula>"Leve"</formula>
    </cfRule>
  </conditionalFormatting>
  <conditionalFormatting sqref="AD39">
    <cfRule type="cellIs" dxfId="1876" priority="997" operator="equal">
      <formula>"Extremo"</formula>
    </cfRule>
    <cfRule type="cellIs" dxfId="1875" priority="998" operator="equal">
      <formula>"Alto"</formula>
    </cfRule>
    <cfRule type="cellIs" dxfId="1874" priority="999" operator="equal">
      <formula>"Moderado"</formula>
    </cfRule>
    <cfRule type="cellIs" dxfId="1873" priority="1000" operator="equal">
      <formula>"Bajo"</formula>
    </cfRule>
  </conditionalFormatting>
  <conditionalFormatting sqref="K34">
    <cfRule type="containsText" dxfId="1872" priority="1251" operator="containsText" text="❌">
      <formula>NOT(ISERROR(SEARCH("❌",K34)))</formula>
    </cfRule>
  </conditionalFormatting>
  <conditionalFormatting sqref="L34">
    <cfRule type="cellIs" dxfId="1871" priority="1289" operator="equal">
      <formula>"Catastrófico"</formula>
    </cfRule>
    <cfRule type="cellIs" dxfId="1870" priority="1290" operator="equal">
      <formula>"Mayor"</formula>
    </cfRule>
    <cfRule type="cellIs" dxfId="1869" priority="1291" operator="equal">
      <formula>"Moderado"</formula>
    </cfRule>
    <cfRule type="cellIs" dxfId="1868" priority="1292" operator="equal">
      <formula>"Menor"</formula>
    </cfRule>
    <cfRule type="cellIs" dxfId="1867" priority="1293" operator="equal">
      <formula>"Leve"</formula>
    </cfRule>
  </conditionalFormatting>
  <conditionalFormatting sqref="H34">
    <cfRule type="cellIs" dxfId="1866" priority="1284" operator="equal">
      <formula>"Muy Alta"</formula>
    </cfRule>
    <cfRule type="cellIs" dxfId="1865" priority="1285" operator="equal">
      <formula>"Alta"</formula>
    </cfRule>
    <cfRule type="cellIs" dxfId="1864" priority="1286" operator="equal">
      <formula>"Media"</formula>
    </cfRule>
    <cfRule type="cellIs" dxfId="1863" priority="1287" operator="equal">
      <formula>"Baja"</formula>
    </cfRule>
    <cfRule type="cellIs" dxfId="1862" priority="1288" operator="equal">
      <formula>"Muy Baja"</formula>
    </cfRule>
  </conditionalFormatting>
  <conditionalFormatting sqref="N34">
    <cfRule type="cellIs" dxfId="1861" priority="1280" operator="equal">
      <formula>"Extremo"</formula>
    </cfRule>
    <cfRule type="cellIs" dxfId="1860" priority="1281" operator="equal">
      <formula>"Alto"</formula>
    </cfRule>
    <cfRule type="cellIs" dxfId="1859" priority="1282" operator="equal">
      <formula>"Moderado"</formula>
    </cfRule>
    <cfRule type="cellIs" dxfId="1858" priority="1283" operator="equal">
      <formula>"Bajo"</formula>
    </cfRule>
  </conditionalFormatting>
  <conditionalFormatting sqref="Z35">
    <cfRule type="cellIs" dxfId="1857" priority="1275" operator="equal">
      <formula>"Muy Alta"</formula>
    </cfRule>
    <cfRule type="cellIs" dxfId="1856" priority="1276" operator="equal">
      <formula>"Alta"</formula>
    </cfRule>
    <cfRule type="cellIs" dxfId="1855" priority="1277" operator="equal">
      <formula>"Media"</formula>
    </cfRule>
    <cfRule type="cellIs" dxfId="1854" priority="1278" operator="equal">
      <formula>"Baja"</formula>
    </cfRule>
    <cfRule type="cellIs" dxfId="1853" priority="1279" operator="equal">
      <formula>"Muy Baja"</formula>
    </cfRule>
  </conditionalFormatting>
  <conditionalFormatting sqref="AB35">
    <cfRule type="cellIs" dxfId="1852" priority="1270" operator="equal">
      <formula>"Catastrófico"</formula>
    </cfRule>
    <cfRule type="cellIs" dxfId="1851" priority="1271" operator="equal">
      <formula>"Mayor"</formula>
    </cfRule>
    <cfRule type="cellIs" dxfId="1850" priority="1272" operator="equal">
      <formula>"Moderado"</formula>
    </cfRule>
    <cfRule type="cellIs" dxfId="1849" priority="1273" operator="equal">
      <formula>"Menor"</formula>
    </cfRule>
    <cfRule type="cellIs" dxfId="1848" priority="1274" operator="equal">
      <formula>"Leve"</formula>
    </cfRule>
  </conditionalFormatting>
  <conditionalFormatting sqref="AD35">
    <cfRule type="cellIs" dxfId="1847" priority="1266" operator="equal">
      <formula>"Extremo"</formula>
    </cfRule>
    <cfRule type="cellIs" dxfId="1846" priority="1267" operator="equal">
      <formula>"Alto"</formula>
    </cfRule>
    <cfRule type="cellIs" dxfId="1845" priority="1268" operator="equal">
      <formula>"Moderado"</formula>
    </cfRule>
    <cfRule type="cellIs" dxfId="1844" priority="1269" operator="equal">
      <formula>"Bajo"</formula>
    </cfRule>
  </conditionalFormatting>
  <conditionalFormatting sqref="Z34">
    <cfRule type="cellIs" dxfId="1843" priority="1261" operator="equal">
      <formula>"Muy Alta"</formula>
    </cfRule>
    <cfRule type="cellIs" dxfId="1842" priority="1262" operator="equal">
      <formula>"Alta"</formula>
    </cfRule>
    <cfRule type="cellIs" dxfId="1841" priority="1263" operator="equal">
      <formula>"Media"</formula>
    </cfRule>
    <cfRule type="cellIs" dxfId="1840" priority="1264" operator="equal">
      <formula>"Baja"</formula>
    </cfRule>
    <cfRule type="cellIs" dxfId="1839" priority="1265" operator="equal">
      <formula>"Muy Baja"</formula>
    </cfRule>
  </conditionalFormatting>
  <conditionalFormatting sqref="AB34">
    <cfRule type="cellIs" dxfId="1838" priority="1256" operator="equal">
      <formula>"Catastrófico"</formula>
    </cfRule>
    <cfRule type="cellIs" dxfId="1837" priority="1257" operator="equal">
      <formula>"Mayor"</formula>
    </cfRule>
    <cfRule type="cellIs" dxfId="1836" priority="1258" operator="equal">
      <formula>"Moderado"</formula>
    </cfRule>
    <cfRule type="cellIs" dxfId="1835" priority="1259" operator="equal">
      <formula>"Menor"</formula>
    </cfRule>
    <cfRule type="cellIs" dxfId="1834" priority="1260" operator="equal">
      <formula>"Leve"</formula>
    </cfRule>
  </conditionalFormatting>
  <conditionalFormatting sqref="AD34">
    <cfRule type="cellIs" dxfId="1833" priority="1252" operator="equal">
      <formula>"Extremo"</formula>
    </cfRule>
    <cfRule type="cellIs" dxfId="1832" priority="1253" operator="equal">
      <formula>"Alto"</formula>
    </cfRule>
    <cfRule type="cellIs" dxfId="1831" priority="1254" operator="equal">
      <formula>"Moderado"</formula>
    </cfRule>
    <cfRule type="cellIs" dxfId="1830" priority="1255" operator="equal">
      <formula>"Bajo"</formula>
    </cfRule>
  </conditionalFormatting>
  <conditionalFormatting sqref="L41">
    <cfRule type="cellIs" dxfId="1829" priority="1246" operator="equal">
      <formula>"Catastrófico"</formula>
    </cfRule>
    <cfRule type="cellIs" dxfId="1828" priority="1247" operator="equal">
      <formula>"Mayor"</formula>
    </cfRule>
    <cfRule type="cellIs" dxfId="1827" priority="1248" operator="equal">
      <formula>"Moderado"</formula>
    </cfRule>
    <cfRule type="cellIs" dxfId="1826" priority="1249" operator="equal">
      <formula>"Menor"</formula>
    </cfRule>
    <cfRule type="cellIs" dxfId="1825" priority="1250" operator="equal">
      <formula>"Leve"</formula>
    </cfRule>
  </conditionalFormatting>
  <conditionalFormatting sqref="H41">
    <cfRule type="cellIs" dxfId="1824" priority="1241" operator="equal">
      <formula>"Muy Alta"</formula>
    </cfRule>
    <cfRule type="cellIs" dxfId="1823" priority="1242" operator="equal">
      <formula>"Alta"</formula>
    </cfRule>
    <cfRule type="cellIs" dxfId="1822" priority="1243" operator="equal">
      <formula>"Media"</formula>
    </cfRule>
    <cfRule type="cellIs" dxfId="1821" priority="1244" operator="equal">
      <formula>"Baja"</formula>
    </cfRule>
    <cfRule type="cellIs" dxfId="1820" priority="1245" operator="equal">
      <formula>"Muy Baja"</formula>
    </cfRule>
  </conditionalFormatting>
  <conditionalFormatting sqref="N41">
    <cfRule type="cellIs" dxfId="1819" priority="1237" operator="equal">
      <formula>"Extremo"</formula>
    </cfRule>
    <cfRule type="cellIs" dxfId="1818" priority="1238" operator="equal">
      <formula>"Alto"</formula>
    </cfRule>
    <cfRule type="cellIs" dxfId="1817" priority="1239" operator="equal">
      <formula>"Moderado"</formula>
    </cfRule>
    <cfRule type="cellIs" dxfId="1816" priority="1240" operator="equal">
      <formula>"Bajo"</formula>
    </cfRule>
  </conditionalFormatting>
  <conditionalFormatting sqref="Z42">
    <cfRule type="cellIs" dxfId="1815" priority="1232" operator="equal">
      <formula>"Muy Alta"</formula>
    </cfRule>
    <cfRule type="cellIs" dxfId="1814" priority="1233" operator="equal">
      <formula>"Alta"</formula>
    </cfRule>
    <cfRule type="cellIs" dxfId="1813" priority="1234" operator="equal">
      <formula>"Media"</formula>
    </cfRule>
    <cfRule type="cellIs" dxfId="1812" priority="1235" operator="equal">
      <formula>"Baja"</formula>
    </cfRule>
    <cfRule type="cellIs" dxfId="1811" priority="1236" operator="equal">
      <formula>"Muy Baja"</formula>
    </cfRule>
  </conditionalFormatting>
  <conditionalFormatting sqref="AB42">
    <cfRule type="cellIs" dxfId="1810" priority="1227" operator="equal">
      <formula>"Catastrófico"</formula>
    </cfRule>
    <cfRule type="cellIs" dxfId="1809" priority="1228" operator="equal">
      <formula>"Mayor"</formula>
    </cfRule>
    <cfRule type="cellIs" dxfId="1808" priority="1229" operator="equal">
      <formula>"Moderado"</formula>
    </cfRule>
    <cfRule type="cellIs" dxfId="1807" priority="1230" operator="equal">
      <formula>"Menor"</formula>
    </cfRule>
    <cfRule type="cellIs" dxfId="1806" priority="1231" operator="equal">
      <formula>"Leve"</formula>
    </cfRule>
  </conditionalFormatting>
  <conditionalFormatting sqref="AD42">
    <cfRule type="cellIs" dxfId="1805" priority="1223" operator="equal">
      <formula>"Extremo"</formula>
    </cfRule>
    <cfRule type="cellIs" dxfId="1804" priority="1224" operator="equal">
      <formula>"Alto"</formula>
    </cfRule>
    <cfRule type="cellIs" dxfId="1803" priority="1225" operator="equal">
      <formula>"Moderado"</formula>
    </cfRule>
    <cfRule type="cellIs" dxfId="1802" priority="1226" operator="equal">
      <formula>"Bajo"</formula>
    </cfRule>
  </conditionalFormatting>
  <conditionalFormatting sqref="Z41">
    <cfRule type="cellIs" dxfId="1801" priority="1218" operator="equal">
      <formula>"Muy Alta"</formula>
    </cfRule>
    <cfRule type="cellIs" dxfId="1800" priority="1219" operator="equal">
      <formula>"Alta"</formula>
    </cfRule>
    <cfRule type="cellIs" dxfId="1799" priority="1220" operator="equal">
      <formula>"Media"</formula>
    </cfRule>
    <cfRule type="cellIs" dxfId="1798" priority="1221" operator="equal">
      <formula>"Baja"</formula>
    </cfRule>
    <cfRule type="cellIs" dxfId="1797" priority="1222" operator="equal">
      <formula>"Muy Baja"</formula>
    </cfRule>
  </conditionalFormatting>
  <conditionalFormatting sqref="AB41">
    <cfRule type="cellIs" dxfId="1796" priority="1213" operator="equal">
      <formula>"Catastrófico"</formula>
    </cfRule>
    <cfRule type="cellIs" dxfId="1795" priority="1214" operator="equal">
      <formula>"Mayor"</formula>
    </cfRule>
    <cfRule type="cellIs" dxfId="1794" priority="1215" operator="equal">
      <formula>"Moderado"</formula>
    </cfRule>
    <cfRule type="cellIs" dxfId="1793" priority="1216" operator="equal">
      <formula>"Menor"</formula>
    </cfRule>
    <cfRule type="cellIs" dxfId="1792" priority="1217" operator="equal">
      <formula>"Leve"</formula>
    </cfRule>
  </conditionalFormatting>
  <conditionalFormatting sqref="AD41">
    <cfRule type="cellIs" dxfId="1791" priority="1209" operator="equal">
      <formula>"Extremo"</formula>
    </cfRule>
    <cfRule type="cellIs" dxfId="1790" priority="1210" operator="equal">
      <formula>"Alto"</formula>
    </cfRule>
    <cfRule type="cellIs" dxfId="1789" priority="1211" operator="equal">
      <formula>"Moderado"</formula>
    </cfRule>
    <cfRule type="cellIs" dxfId="1788" priority="1212" operator="equal">
      <formula>"Bajo"</formula>
    </cfRule>
  </conditionalFormatting>
  <conditionalFormatting sqref="L43">
    <cfRule type="cellIs" dxfId="1787" priority="1204" operator="equal">
      <formula>"Catastrófico"</formula>
    </cfRule>
    <cfRule type="cellIs" dxfId="1786" priority="1205" operator="equal">
      <formula>"Mayor"</formula>
    </cfRule>
    <cfRule type="cellIs" dxfId="1785" priority="1206" operator="equal">
      <formula>"Moderado"</formula>
    </cfRule>
    <cfRule type="cellIs" dxfId="1784" priority="1207" operator="equal">
      <formula>"Menor"</formula>
    </cfRule>
    <cfRule type="cellIs" dxfId="1783" priority="1208" operator="equal">
      <formula>"Leve"</formula>
    </cfRule>
  </conditionalFormatting>
  <conditionalFormatting sqref="H43">
    <cfRule type="cellIs" dxfId="1782" priority="1199" operator="equal">
      <formula>"Muy Alta"</formula>
    </cfRule>
    <cfRule type="cellIs" dxfId="1781" priority="1200" operator="equal">
      <formula>"Alta"</formula>
    </cfRule>
    <cfRule type="cellIs" dxfId="1780" priority="1201" operator="equal">
      <formula>"Media"</formula>
    </cfRule>
    <cfRule type="cellIs" dxfId="1779" priority="1202" operator="equal">
      <formula>"Baja"</formula>
    </cfRule>
    <cfRule type="cellIs" dxfId="1778" priority="1203" operator="equal">
      <formula>"Muy Baja"</formula>
    </cfRule>
  </conditionalFormatting>
  <conditionalFormatting sqref="N43">
    <cfRule type="cellIs" dxfId="1777" priority="1195" operator="equal">
      <formula>"Extremo"</formula>
    </cfRule>
    <cfRule type="cellIs" dxfId="1776" priority="1196" operator="equal">
      <formula>"Alto"</formula>
    </cfRule>
    <cfRule type="cellIs" dxfId="1775" priority="1197" operator="equal">
      <formula>"Moderado"</formula>
    </cfRule>
    <cfRule type="cellIs" dxfId="1774" priority="1198" operator="equal">
      <formula>"Bajo"</formula>
    </cfRule>
  </conditionalFormatting>
  <conditionalFormatting sqref="Z44">
    <cfRule type="cellIs" dxfId="1773" priority="1190" operator="equal">
      <formula>"Muy Alta"</formula>
    </cfRule>
    <cfRule type="cellIs" dxfId="1772" priority="1191" operator="equal">
      <formula>"Alta"</formula>
    </cfRule>
    <cfRule type="cellIs" dxfId="1771" priority="1192" operator="equal">
      <formula>"Media"</formula>
    </cfRule>
    <cfRule type="cellIs" dxfId="1770" priority="1193" operator="equal">
      <formula>"Baja"</formula>
    </cfRule>
    <cfRule type="cellIs" dxfId="1769" priority="1194" operator="equal">
      <formula>"Muy Baja"</formula>
    </cfRule>
  </conditionalFormatting>
  <conditionalFormatting sqref="AB44">
    <cfRule type="cellIs" dxfId="1768" priority="1185" operator="equal">
      <formula>"Catastrófico"</formula>
    </cfRule>
    <cfRule type="cellIs" dxfId="1767" priority="1186" operator="equal">
      <formula>"Mayor"</formula>
    </cfRule>
    <cfRule type="cellIs" dxfId="1766" priority="1187" operator="equal">
      <formula>"Moderado"</formula>
    </cfRule>
    <cfRule type="cellIs" dxfId="1765" priority="1188" operator="equal">
      <formula>"Menor"</formula>
    </cfRule>
    <cfRule type="cellIs" dxfId="1764" priority="1189" operator="equal">
      <formula>"Leve"</formula>
    </cfRule>
  </conditionalFormatting>
  <conditionalFormatting sqref="AD44">
    <cfRule type="cellIs" dxfId="1763" priority="1181" operator="equal">
      <formula>"Extremo"</formula>
    </cfRule>
    <cfRule type="cellIs" dxfId="1762" priority="1182" operator="equal">
      <formula>"Alto"</formula>
    </cfRule>
    <cfRule type="cellIs" dxfId="1761" priority="1183" operator="equal">
      <formula>"Moderado"</formula>
    </cfRule>
    <cfRule type="cellIs" dxfId="1760" priority="1184" operator="equal">
      <formula>"Bajo"</formula>
    </cfRule>
  </conditionalFormatting>
  <conditionalFormatting sqref="Z43">
    <cfRule type="cellIs" dxfId="1759" priority="1162" operator="equal">
      <formula>"Muy Alta"</formula>
    </cfRule>
    <cfRule type="cellIs" dxfId="1758" priority="1163" operator="equal">
      <formula>"Alta"</formula>
    </cfRule>
    <cfRule type="cellIs" dxfId="1757" priority="1164" operator="equal">
      <formula>"Media"</formula>
    </cfRule>
    <cfRule type="cellIs" dxfId="1756" priority="1165" operator="equal">
      <formula>"Baja"</formula>
    </cfRule>
    <cfRule type="cellIs" dxfId="1755" priority="1166" operator="equal">
      <formula>"Muy Baja"</formula>
    </cfRule>
  </conditionalFormatting>
  <conditionalFormatting sqref="AB43">
    <cfRule type="cellIs" dxfId="1754" priority="1157" operator="equal">
      <formula>"Catastrófico"</formula>
    </cfRule>
    <cfRule type="cellIs" dxfId="1753" priority="1158" operator="equal">
      <formula>"Mayor"</formula>
    </cfRule>
    <cfRule type="cellIs" dxfId="1752" priority="1159" operator="equal">
      <formula>"Moderado"</formula>
    </cfRule>
    <cfRule type="cellIs" dxfId="1751" priority="1160" operator="equal">
      <formula>"Menor"</formula>
    </cfRule>
    <cfRule type="cellIs" dxfId="1750" priority="1161" operator="equal">
      <formula>"Leve"</formula>
    </cfRule>
  </conditionalFormatting>
  <conditionalFormatting sqref="AD43">
    <cfRule type="cellIs" dxfId="1749" priority="1153" operator="equal">
      <formula>"Extremo"</formula>
    </cfRule>
    <cfRule type="cellIs" dxfId="1748" priority="1154" operator="equal">
      <formula>"Alto"</formula>
    </cfRule>
    <cfRule type="cellIs" dxfId="1747" priority="1155" operator="equal">
      <formula>"Moderado"</formula>
    </cfRule>
    <cfRule type="cellIs" dxfId="1746" priority="1156" operator="equal">
      <formula>"Bajo"</formula>
    </cfRule>
  </conditionalFormatting>
  <conditionalFormatting sqref="L45">
    <cfRule type="cellIs" dxfId="1745" priority="1148" operator="equal">
      <formula>"Catastrófico"</formula>
    </cfRule>
    <cfRule type="cellIs" dxfId="1744" priority="1149" operator="equal">
      <formula>"Mayor"</formula>
    </cfRule>
    <cfRule type="cellIs" dxfId="1743" priority="1150" operator="equal">
      <formula>"Moderado"</formula>
    </cfRule>
    <cfRule type="cellIs" dxfId="1742" priority="1151" operator="equal">
      <formula>"Menor"</formula>
    </cfRule>
    <cfRule type="cellIs" dxfId="1741" priority="1152" operator="equal">
      <formula>"Leve"</formula>
    </cfRule>
  </conditionalFormatting>
  <conditionalFormatting sqref="H45">
    <cfRule type="cellIs" dxfId="1740" priority="1143" operator="equal">
      <formula>"Muy Alta"</formula>
    </cfRule>
    <cfRule type="cellIs" dxfId="1739" priority="1144" operator="equal">
      <formula>"Alta"</formula>
    </cfRule>
    <cfRule type="cellIs" dxfId="1738" priority="1145" operator="equal">
      <formula>"Media"</formula>
    </cfRule>
    <cfRule type="cellIs" dxfId="1737" priority="1146" operator="equal">
      <formula>"Baja"</formula>
    </cfRule>
    <cfRule type="cellIs" dxfId="1736" priority="1147" operator="equal">
      <formula>"Muy Baja"</formula>
    </cfRule>
  </conditionalFormatting>
  <conditionalFormatting sqref="N45">
    <cfRule type="cellIs" dxfId="1735" priority="1139" operator="equal">
      <formula>"Extremo"</formula>
    </cfRule>
    <cfRule type="cellIs" dxfId="1734" priority="1140" operator="equal">
      <formula>"Alto"</formula>
    </cfRule>
    <cfRule type="cellIs" dxfId="1733" priority="1141" operator="equal">
      <formula>"Moderado"</formula>
    </cfRule>
    <cfRule type="cellIs" dxfId="1732" priority="1142" operator="equal">
      <formula>"Bajo"</formula>
    </cfRule>
  </conditionalFormatting>
  <conditionalFormatting sqref="Z45">
    <cfRule type="cellIs" dxfId="1731" priority="1134" operator="equal">
      <formula>"Muy Alta"</formula>
    </cfRule>
    <cfRule type="cellIs" dxfId="1730" priority="1135" operator="equal">
      <formula>"Alta"</formula>
    </cfRule>
    <cfRule type="cellIs" dxfId="1729" priority="1136" operator="equal">
      <formula>"Media"</formula>
    </cfRule>
    <cfRule type="cellIs" dxfId="1728" priority="1137" operator="equal">
      <formula>"Baja"</formula>
    </cfRule>
    <cfRule type="cellIs" dxfId="1727" priority="1138" operator="equal">
      <formula>"Muy Baja"</formula>
    </cfRule>
  </conditionalFormatting>
  <conditionalFormatting sqref="AB45">
    <cfRule type="cellIs" dxfId="1726" priority="1129" operator="equal">
      <formula>"Catastrófico"</formula>
    </cfRule>
    <cfRule type="cellIs" dxfId="1725" priority="1130" operator="equal">
      <formula>"Mayor"</formula>
    </cfRule>
    <cfRule type="cellIs" dxfId="1724" priority="1131" operator="equal">
      <formula>"Moderado"</formula>
    </cfRule>
    <cfRule type="cellIs" dxfId="1723" priority="1132" operator="equal">
      <formula>"Menor"</formula>
    </cfRule>
    <cfRule type="cellIs" dxfId="1722" priority="1133" operator="equal">
      <formula>"Leve"</formula>
    </cfRule>
  </conditionalFormatting>
  <conditionalFormatting sqref="AD45">
    <cfRule type="cellIs" dxfId="1721" priority="1125" operator="equal">
      <formula>"Extremo"</formula>
    </cfRule>
    <cfRule type="cellIs" dxfId="1720" priority="1126" operator="equal">
      <formula>"Alto"</formula>
    </cfRule>
    <cfRule type="cellIs" dxfId="1719" priority="1127" operator="equal">
      <formula>"Moderado"</formula>
    </cfRule>
    <cfRule type="cellIs" dxfId="1718" priority="1128" operator="equal">
      <formula>"Bajo"</formula>
    </cfRule>
  </conditionalFormatting>
  <conditionalFormatting sqref="L46">
    <cfRule type="cellIs" dxfId="1717" priority="1120" operator="equal">
      <formula>"Catastrófico"</formula>
    </cfRule>
    <cfRule type="cellIs" dxfId="1716" priority="1121" operator="equal">
      <formula>"Mayor"</formula>
    </cfRule>
    <cfRule type="cellIs" dxfId="1715" priority="1122" operator="equal">
      <formula>"Moderado"</formula>
    </cfRule>
    <cfRule type="cellIs" dxfId="1714" priority="1123" operator="equal">
      <formula>"Menor"</formula>
    </cfRule>
    <cfRule type="cellIs" dxfId="1713" priority="1124" operator="equal">
      <formula>"Leve"</formula>
    </cfRule>
  </conditionalFormatting>
  <conditionalFormatting sqref="H46">
    <cfRule type="cellIs" dxfId="1712" priority="1115" operator="equal">
      <formula>"Muy Alta"</formula>
    </cfRule>
    <cfRule type="cellIs" dxfId="1711" priority="1116" operator="equal">
      <formula>"Alta"</formula>
    </cfRule>
    <cfRule type="cellIs" dxfId="1710" priority="1117" operator="equal">
      <formula>"Media"</formula>
    </cfRule>
    <cfRule type="cellIs" dxfId="1709" priority="1118" operator="equal">
      <formula>"Baja"</formula>
    </cfRule>
    <cfRule type="cellIs" dxfId="1708" priority="1119" operator="equal">
      <formula>"Muy Baja"</formula>
    </cfRule>
  </conditionalFormatting>
  <conditionalFormatting sqref="N46">
    <cfRule type="cellIs" dxfId="1707" priority="1111" operator="equal">
      <formula>"Extremo"</formula>
    </cfRule>
    <cfRule type="cellIs" dxfId="1706" priority="1112" operator="equal">
      <formula>"Alto"</formula>
    </cfRule>
    <cfRule type="cellIs" dxfId="1705" priority="1113" operator="equal">
      <formula>"Moderado"</formula>
    </cfRule>
    <cfRule type="cellIs" dxfId="1704" priority="1114" operator="equal">
      <formula>"Bajo"</formula>
    </cfRule>
  </conditionalFormatting>
  <conditionalFormatting sqref="Z46">
    <cfRule type="cellIs" dxfId="1703" priority="1106" operator="equal">
      <formula>"Muy Alta"</formula>
    </cfRule>
    <cfRule type="cellIs" dxfId="1702" priority="1107" operator="equal">
      <formula>"Alta"</formula>
    </cfRule>
    <cfRule type="cellIs" dxfId="1701" priority="1108" operator="equal">
      <formula>"Media"</formula>
    </cfRule>
    <cfRule type="cellIs" dxfId="1700" priority="1109" operator="equal">
      <formula>"Baja"</formula>
    </cfRule>
    <cfRule type="cellIs" dxfId="1699" priority="1110" operator="equal">
      <formula>"Muy Baja"</formula>
    </cfRule>
  </conditionalFormatting>
  <conditionalFormatting sqref="AB46">
    <cfRule type="cellIs" dxfId="1698" priority="1101" operator="equal">
      <formula>"Catastrófico"</formula>
    </cfRule>
    <cfRule type="cellIs" dxfId="1697" priority="1102" operator="equal">
      <formula>"Mayor"</formula>
    </cfRule>
    <cfRule type="cellIs" dxfId="1696" priority="1103" operator="equal">
      <formula>"Moderado"</formula>
    </cfRule>
    <cfRule type="cellIs" dxfId="1695" priority="1104" operator="equal">
      <formula>"Menor"</formula>
    </cfRule>
    <cfRule type="cellIs" dxfId="1694" priority="1105" operator="equal">
      <formula>"Leve"</formula>
    </cfRule>
  </conditionalFormatting>
  <conditionalFormatting sqref="AD46">
    <cfRule type="cellIs" dxfId="1693" priority="1097" operator="equal">
      <formula>"Extremo"</formula>
    </cfRule>
    <cfRule type="cellIs" dxfId="1692" priority="1098" operator="equal">
      <formula>"Alto"</formula>
    </cfRule>
    <cfRule type="cellIs" dxfId="1691" priority="1099" operator="equal">
      <formula>"Moderado"</formula>
    </cfRule>
    <cfRule type="cellIs" dxfId="1690" priority="1100" operator="equal">
      <formula>"Bajo"</formula>
    </cfRule>
  </conditionalFormatting>
  <conditionalFormatting sqref="L47">
    <cfRule type="cellIs" dxfId="1689" priority="1092" operator="equal">
      <formula>"Catastrófico"</formula>
    </cfRule>
    <cfRule type="cellIs" dxfId="1688" priority="1093" operator="equal">
      <formula>"Mayor"</formula>
    </cfRule>
    <cfRule type="cellIs" dxfId="1687" priority="1094" operator="equal">
      <formula>"Moderado"</formula>
    </cfRule>
    <cfRule type="cellIs" dxfId="1686" priority="1095" operator="equal">
      <formula>"Menor"</formula>
    </cfRule>
    <cfRule type="cellIs" dxfId="1685" priority="1096" operator="equal">
      <formula>"Leve"</formula>
    </cfRule>
  </conditionalFormatting>
  <conditionalFormatting sqref="H47">
    <cfRule type="cellIs" dxfId="1684" priority="1087" operator="equal">
      <formula>"Muy Alta"</formula>
    </cfRule>
    <cfRule type="cellIs" dxfId="1683" priority="1088" operator="equal">
      <formula>"Alta"</formula>
    </cfRule>
    <cfRule type="cellIs" dxfId="1682" priority="1089" operator="equal">
      <formula>"Media"</formula>
    </cfRule>
    <cfRule type="cellIs" dxfId="1681" priority="1090" operator="equal">
      <formula>"Baja"</formula>
    </cfRule>
    <cfRule type="cellIs" dxfId="1680" priority="1091" operator="equal">
      <formula>"Muy Baja"</formula>
    </cfRule>
  </conditionalFormatting>
  <conditionalFormatting sqref="N47">
    <cfRule type="cellIs" dxfId="1679" priority="1083" operator="equal">
      <formula>"Extremo"</formula>
    </cfRule>
    <cfRule type="cellIs" dxfId="1678" priority="1084" operator="equal">
      <formula>"Alto"</formula>
    </cfRule>
    <cfRule type="cellIs" dxfId="1677" priority="1085" operator="equal">
      <formula>"Moderado"</formula>
    </cfRule>
    <cfRule type="cellIs" dxfId="1676" priority="1086" operator="equal">
      <formula>"Bajo"</formula>
    </cfRule>
  </conditionalFormatting>
  <conditionalFormatting sqref="H37">
    <cfRule type="cellIs" dxfId="1675" priority="1050" operator="equal">
      <formula>"Muy Alta"</formula>
    </cfRule>
    <cfRule type="cellIs" dxfId="1674" priority="1051" operator="equal">
      <formula>"Alta"</formula>
    </cfRule>
    <cfRule type="cellIs" dxfId="1673" priority="1052" operator="equal">
      <formula>"Media"</formula>
    </cfRule>
    <cfRule type="cellIs" dxfId="1672" priority="1053" operator="equal">
      <formula>"Baja"</formula>
    </cfRule>
    <cfRule type="cellIs" dxfId="1671" priority="1054" operator="equal">
      <formula>"Muy Baja"</formula>
    </cfRule>
  </conditionalFormatting>
  <conditionalFormatting sqref="L37">
    <cfRule type="cellIs" dxfId="1670" priority="1045" operator="equal">
      <formula>"Catastrófico"</formula>
    </cfRule>
    <cfRule type="cellIs" dxfId="1669" priority="1046" operator="equal">
      <formula>"Mayor"</formula>
    </cfRule>
    <cfRule type="cellIs" dxfId="1668" priority="1047" operator="equal">
      <formula>"Moderado"</formula>
    </cfRule>
    <cfRule type="cellIs" dxfId="1667" priority="1048" operator="equal">
      <formula>"Menor"</formula>
    </cfRule>
    <cfRule type="cellIs" dxfId="1666" priority="1049" operator="equal">
      <formula>"Leve"</formula>
    </cfRule>
  </conditionalFormatting>
  <conditionalFormatting sqref="N37">
    <cfRule type="cellIs" dxfId="1665" priority="1041" operator="equal">
      <formula>"Extremo"</formula>
    </cfRule>
    <cfRule type="cellIs" dxfId="1664" priority="1042" operator="equal">
      <formula>"Alto"</formula>
    </cfRule>
    <cfRule type="cellIs" dxfId="1663" priority="1043" operator="equal">
      <formula>"Moderado"</formula>
    </cfRule>
    <cfRule type="cellIs" dxfId="1662" priority="1044" operator="equal">
      <formula>"Bajo"</formula>
    </cfRule>
  </conditionalFormatting>
  <conditionalFormatting sqref="K37">
    <cfRule type="containsText" dxfId="1661" priority="1040" operator="containsText" text="❌">
      <formula>NOT(ISERROR(SEARCH("❌",K37)))</formula>
    </cfRule>
  </conditionalFormatting>
  <conditionalFormatting sqref="AD38">
    <cfRule type="cellIs" dxfId="1660" priority="983" operator="equal">
      <formula>"Extremo"</formula>
    </cfRule>
    <cfRule type="cellIs" dxfId="1659" priority="984" operator="equal">
      <formula>"Alto"</formula>
    </cfRule>
    <cfRule type="cellIs" dxfId="1658" priority="985" operator="equal">
      <formula>"Moderado"</formula>
    </cfRule>
    <cfRule type="cellIs" dxfId="1657" priority="986" operator="equal">
      <formula>"Bajo"</formula>
    </cfRule>
  </conditionalFormatting>
  <conditionalFormatting sqref="Z38">
    <cfRule type="cellIs" dxfId="1656" priority="992" operator="equal">
      <formula>"Muy Alta"</formula>
    </cfRule>
    <cfRule type="cellIs" dxfId="1655" priority="993" operator="equal">
      <formula>"Alta"</formula>
    </cfRule>
    <cfRule type="cellIs" dxfId="1654" priority="994" operator="equal">
      <formula>"Media"</formula>
    </cfRule>
    <cfRule type="cellIs" dxfId="1653" priority="995" operator="equal">
      <formula>"Baja"</formula>
    </cfRule>
    <cfRule type="cellIs" dxfId="1652" priority="996" operator="equal">
      <formula>"Muy Baja"</formula>
    </cfRule>
  </conditionalFormatting>
  <conditionalFormatting sqref="AB38">
    <cfRule type="cellIs" dxfId="1651" priority="987" operator="equal">
      <formula>"Catastrófico"</formula>
    </cfRule>
    <cfRule type="cellIs" dxfId="1650" priority="988" operator="equal">
      <formula>"Mayor"</formula>
    </cfRule>
    <cfRule type="cellIs" dxfId="1649" priority="989" operator="equal">
      <formula>"Moderado"</formula>
    </cfRule>
    <cfRule type="cellIs" dxfId="1648" priority="990" operator="equal">
      <formula>"Menor"</formula>
    </cfRule>
    <cfRule type="cellIs" dxfId="1647" priority="991" operator="equal">
      <formula>"Leve"</formula>
    </cfRule>
  </conditionalFormatting>
  <conditionalFormatting sqref="H40">
    <cfRule type="cellIs" dxfId="1646" priority="978" operator="equal">
      <formula>"Muy Alta"</formula>
    </cfRule>
    <cfRule type="cellIs" dxfId="1645" priority="979" operator="equal">
      <formula>"Alta"</formula>
    </cfRule>
    <cfRule type="cellIs" dxfId="1644" priority="980" operator="equal">
      <formula>"Media"</formula>
    </cfRule>
    <cfRule type="cellIs" dxfId="1643" priority="981" operator="equal">
      <formula>"Baja"</formula>
    </cfRule>
    <cfRule type="cellIs" dxfId="1642" priority="982" operator="equal">
      <formula>"Muy Baja"</formula>
    </cfRule>
  </conditionalFormatting>
  <conditionalFormatting sqref="L40">
    <cfRule type="cellIs" dxfId="1641" priority="973" operator="equal">
      <formula>"Catastrófico"</formula>
    </cfRule>
    <cfRule type="cellIs" dxfId="1640" priority="974" operator="equal">
      <formula>"Mayor"</formula>
    </cfRule>
    <cfRule type="cellIs" dxfId="1639" priority="975" operator="equal">
      <formula>"Moderado"</formula>
    </cfRule>
    <cfRule type="cellIs" dxfId="1638" priority="976" operator="equal">
      <formula>"Menor"</formula>
    </cfRule>
    <cfRule type="cellIs" dxfId="1637" priority="977" operator="equal">
      <formula>"Leve"</formula>
    </cfRule>
  </conditionalFormatting>
  <conditionalFormatting sqref="N40">
    <cfRule type="cellIs" dxfId="1636" priority="969" operator="equal">
      <formula>"Extremo"</formula>
    </cfRule>
    <cfRule type="cellIs" dxfId="1635" priority="970" operator="equal">
      <formula>"Alto"</formula>
    </cfRule>
    <cfRule type="cellIs" dxfId="1634" priority="971" operator="equal">
      <formula>"Moderado"</formula>
    </cfRule>
    <cfRule type="cellIs" dxfId="1633" priority="972" operator="equal">
      <formula>"Bajo"</formula>
    </cfRule>
  </conditionalFormatting>
  <conditionalFormatting sqref="K40">
    <cfRule type="containsText" dxfId="1632" priority="968" operator="containsText" text="❌">
      <formula>NOT(ISERROR(SEARCH("❌",K40)))</formula>
    </cfRule>
  </conditionalFormatting>
  <conditionalFormatting sqref="Z40">
    <cfRule type="cellIs" dxfId="1631" priority="963" operator="equal">
      <formula>"Muy Alta"</formula>
    </cfRule>
    <cfRule type="cellIs" dxfId="1630" priority="964" operator="equal">
      <formula>"Alta"</formula>
    </cfRule>
    <cfRule type="cellIs" dxfId="1629" priority="965" operator="equal">
      <formula>"Media"</formula>
    </cfRule>
    <cfRule type="cellIs" dxfId="1628" priority="966" operator="equal">
      <formula>"Baja"</formula>
    </cfRule>
    <cfRule type="cellIs" dxfId="1627" priority="967" operator="equal">
      <formula>"Muy Baja"</formula>
    </cfRule>
  </conditionalFormatting>
  <conditionalFormatting sqref="AB40">
    <cfRule type="cellIs" dxfId="1626" priority="958" operator="equal">
      <formula>"Catastrófico"</formula>
    </cfRule>
    <cfRule type="cellIs" dxfId="1625" priority="959" operator="equal">
      <formula>"Mayor"</formula>
    </cfRule>
    <cfRule type="cellIs" dxfId="1624" priority="960" operator="equal">
      <formula>"Moderado"</formula>
    </cfRule>
    <cfRule type="cellIs" dxfId="1623" priority="961" operator="equal">
      <formula>"Menor"</formula>
    </cfRule>
    <cfRule type="cellIs" dxfId="1622" priority="962" operator="equal">
      <formula>"Leve"</formula>
    </cfRule>
  </conditionalFormatting>
  <conditionalFormatting sqref="AD40">
    <cfRule type="cellIs" dxfId="1621" priority="954" operator="equal">
      <formula>"Extremo"</formula>
    </cfRule>
    <cfRule type="cellIs" dxfId="1620" priority="955" operator="equal">
      <formula>"Alto"</formula>
    </cfRule>
    <cfRule type="cellIs" dxfId="1619" priority="956" operator="equal">
      <formula>"Moderado"</formula>
    </cfRule>
    <cfRule type="cellIs" dxfId="1618" priority="957" operator="equal">
      <formula>"Bajo"</formula>
    </cfRule>
  </conditionalFormatting>
  <conditionalFormatting sqref="AD49">
    <cfRule type="cellIs" dxfId="1617" priority="897" operator="equal">
      <formula>"Extremo"</formula>
    </cfRule>
    <cfRule type="cellIs" dxfId="1616" priority="898" operator="equal">
      <formula>"Alto"</formula>
    </cfRule>
    <cfRule type="cellIs" dxfId="1615" priority="899" operator="equal">
      <formula>"Moderado"</formula>
    </cfRule>
    <cfRule type="cellIs" dxfId="1614" priority="900" operator="equal">
      <formula>"Bajo"</formula>
    </cfRule>
  </conditionalFormatting>
  <conditionalFormatting sqref="L50">
    <cfRule type="cellIs" dxfId="1613" priority="949" operator="equal">
      <formula>"Catastrófico"</formula>
    </cfRule>
    <cfRule type="cellIs" dxfId="1612" priority="950" operator="equal">
      <formula>"Mayor"</formula>
    </cfRule>
    <cfRule type="cellIs" dxfId="1611" priority="951" operator="equal">
      <formula>"Moderado"</formula>
    </cfRule>
    <cfRule type="cellIs" dxfId="1610" priority="952" operator="equal">
      <formula>"Menor"</formula>
    </cfRule>
    <cfRule type="cellIs" dxfId="1609" priority="953" operator="equal">
      <formula>"Leve"</formula>
    </cfRule>
  </conditionalFormatting>
  <conditionalFormatting sqref="H50">
    <cfRule type="cellIs" dxfId="1608" priority="944" operator="equal">
      <formula>"Muy Alta"</formula>
    </cfRule>
    <cfRule type="cellIs" dxfId="1607" priority="945" operator="equal">
      <formula>"Alta"</formula>
    </cfRule>
    <cfRule type="cellIs" dxfId="1606" priority="946" operator="equal">
      <formula>"Media"</formula>
    </cfRule>
    <cfRule type="cellIs" dxfId="1605" priority="947" operator="equal">
      <formula>"Baja"</formula>
    </cfRule>
    <cfRule type="cellIs" dxfId="1604" priority="948" operator="equal">
      <formula>"Muy Baja"</formula>
    </cfRule>
  </conditionalFormatting>
  <conditionalFormatting sqref="N50">
    <cfRule type="cellIs" dxfId="1603" priority="940" operator="equal">
      <formula>"Extremo"</formula>
    </cfRule>
    <cfRule type="cellIs" dxfId="1602" priority="941" operator="equal">
      <formula>"Alto"</formula>
    </cfRule>
    <cfRule type="cellIs" dxfId="1601" priority="942" operator="equal">
      <formula>"Moderado"</formula>
    </cfRule>
    <cfRule type="cellIs" dxfId="1600" priority="943" operator="equal">
      <formula>"Bajo"</formula>
    </cfRule>
  </conditionalFormatting>
  <conditionalFormatting sqref="Z50">
    <cfRule type="cellIs" dxfId="1599" priority="935" operator="equal">
      <formula>"Muy Alta"</formula>
    </cfRule>
    <cfRule type="cellIs" dxfId="1598" priority="936" operator="equal">
      <formula>"Alta"</formula>
    </cfRule>
    <cfRule type="cellIs" dxfId="1597" priority="937" operator="equal">
      <formula>"Media"</formula>
    </cfRule>
    <cfRule type="cellIs" dxfId="1596" priority="938" operator="equal">
      <formula>"Baja"</formula>
    </cfRule>
    <cfRule type="cellIs" dxfId="1595" priority="939" operator="equal">
      <formula>"Muy Baja"</formula>
    </cfRule>
  </conditionalFormatting>
  <conditionalFormatting sqref="AB50">
    <cfRule type="cellIs" dxfId="1594" priority="930" operator="equal">
      <formula>"Catastrófico"</formula>
    </cfRule>
    <cfRule type="cellIs" dxfId="1593" priority="931" operator="equal">
      <formula>"Mayor"</formula>
    </cfRule>
    <cfRule type="cellIs" dxfId="1592" priority="932" operator="equal">
      <formula>"Moderado"</formula>
    </cfRule>
    <cfRule type="cellIs" dxfId="1591" priority="933" operator="equal">
      <formula>"Menor"</formula>
    </cfRule>
    <cfRule type="cellIs" dxfId="1590" priority="934" operator="equal">
      <formula>"Leve"</formula>
    </cfRule>
  </conditionalFormatting>
  <conditionalFormatting sqref="AD50">
    <cfRule type="cellIs" dxfId="1589" priority="926" operator="equal">
      <formula>"Extremo"</formula>
    </cfRule>
    <cfRule type="cellIs" dxfId="1588" priority="927" operator="equal">
      <formula>"Alto"</formula>
    </cfRule>
    <cfRule type="cellIs" dxfId="1587" priority="928" operator="equal">
      <formula>"Moderado"</formula>
    </cfRule>
    <cfRule type="cellIs" dxfId="1586" priority="929" operator="equal">
      <formula>"Bajo"</formula>
    </cfRule>
  </conditionalFormatting>
  <conditionalFormatting sqref="L49">
    <cfRule type="cellIs" dxfId="1585" priority="921" operator="equal">
      <formula>"Catastrófico"</formula>
    </cfRule>
    <cfRule type="cellIs" dxfId="1584" priority="922" operator="equal">
      <formula>"Mayor"</formula>
    </cfRule>
    <cfRule type="cellIs" dxfId="1583" priority="923" operator="equal">
      <formula>"Moderado"</formula>
    </cfRule>
    <cfRule type="cellIs" dxfId="1582" priority="924" operator="equal">
      <formula>"Menor"</formula>
    </cfRule>
    <cfRule type="cellIs" dxfId="1581" priority="925" operator="equal">
      <formula>"Leve"</formula>
    </cfRule>
  </conditionalFormatting>
  <conditionalFormatting sqref="H49">
    <cfRule type="cellIs" dxfId="1580" priority="916" operator="equal">
      <formula>"Muy Alta"</formula>
    </cfRule>
    <cfRule type="cellIs" dxfId="1579" priority="917" operator="equal">
      <formula>"Alta"</formula>
    </cfRule>
    <cfRule type="cellIs" dxfId="1578" priority="918" operator="equal">
      <formula>"Media"</formula>
    </cfRule>
    <cfRule type="cellIs" dxfId="1577" priority="919" operator="equal">
      <formula>"Baja"</formula>
    </cfRule>
    <cfRule type="cellIs" dxfId="1576" priority="920" operator="equal">
      <formula>"Muy Baja"</formula>
    </cfRule>
  </conditionalFormatting>
  <conditionalFormatting sqref="N49">
    <cfRule type="cellIs" dxfId="1575" priority="912" operator="equal">
      <formula>"Extremo"</formula>
    </cfRule>
    <cfRule type="cellIs" dxfId="1574" priority="913" operator="equal">
      <formula>"Alto"</formula>
    </cfRule>
    <cfRule type="cellIs" dxfId="1573" priority="914" operator="equal">
      <formula>"Moderado"</formula>
    </cfRule>
    <cfRule type="cellIs" dxfId="1572" priority="915" operator="equal">
      <formula>"Bajo"</formula>
    </cfRule>
  </conditionalFormatting>
  <conditionalFormatting sqref="K49">
    <cfRule type="containsText" dxfId="1571" priority="911" operator="containsText" text="❌">
      <formula>NOT(ISERROR(SEARCH("❌",K49)))</formula>
    </cfRule>
  </conditionalFormatting>
  <conditionalFormatting sqref="Z49">
    <cfRule type="cellIs" dxfId="1570" priority="906" operator="equal">
      <formula>"Muy Alta"</formula>
    </cfRule>
    <cfRule type="cellIs" dxfId="1569" priority="907" operator="equal">
      <formula>"Alta"</formula>
    </cfRule>
    <cfRule type="cellIs" dxfId="1568" priority="908" operator="equal">
      <formula>"Media"</formula>
    </cfRule>
    <cfRule type="cellIs" dxfId="1567" priority="909" operator="equal">
      <formula>"Baja"</formula>
    </cfRule>
    <cfRule type="cellIs" dxfId="1566" priority="910" operator="equal">
      <formula>"Muy Baja"</formula>
    </cfRule>
  </conditionalFormatting>
  <conditionalFormatting sqref="AB49">
    <cfRule type="cellIs" dxfId="1565" priority="901" operator="equal">
      <formula>"Catastrófico"</formula>
    </cfRule>
    <cfRule type="cellIs" dxfId="1564" priority="902" operator="equal">
      <formula>"Mayor"</formula>
    </cfRule>
    <cfRule type="cellIs" dxfId="1563" priority="903" operator="equal">
      <formula>"Moderado"</formula>
    </cfRule>
    <cfRule type="cellIs" dxfId="1562" priority="904" operator="equal">
      <formula>"Menor"</formula>
    </cfRule>
    <cfRule type="cellIs" dxfId="1561" priority="905" operator="equal">
      <formula>"Leve"</formula>
    </cfRule>
  </conditionalFormatting>
  <conditionalFormatting sqref="K50">
    <cfRule type="containsText" dxfId="1560" priority="896" operator="containsText" text="❌">
      <formula>NOT(ISERROR(SEARCH("❌",K50)))</formula>
    </cfRule>
  </conditionalFormatting>
  <conditionalFormatting sqref="AD51">
    <cfRule type="cellIs" dxfId="1559" priority="839" operator="equal">
      <formula>"Extremo"</formula>
    </cfRule>
    <cfRule type="cellIs" dxfId="1558" priority="840" operator="equal">
      <formula>"Alto"</formula>
    </cfRule>
    <cfRule type="cellIs" dxfId="1557" priority="841" operator="equal">
      <formula>"Moderado"</formula>
    </cfRule>
    <cfRule type="cellIs" dxfId="1556" priority="842" operator="equal">
      <formula>"Bajo"</formula>
    </cfRule>
  </conditionalFormatting>
  <conditionalFormatting sqref="L52">
    <cfRule type="cellIs" dxfId="1555" priority="891" operator="equal">
      <formula>"Catastrófico"</formula>
    </cfRule>
    <cfRule type="cellIs" dxfId="1554" priority="892" operator="equal">
      <formula>"Mayor"</formula>
    </cfRule>
    <cfRule type="cellIs" dxfId="1553" priority="893" operator="equal">
      <formula>"Moderado"</formula>
    </cfRule>
    <cfRule type="cellIs" dxfId="1552" priority="894" operator="equal">
      <formula>"Menor"</formula>
    </cfRule>
    <cfRule type="cellIs" dxfId="1551" priority="895" operator="equal">
      <formula>"Leve"</formula>
    </cfRule>
  </conditionalFormatting>
  <conditionalFormatting sqref="H52">
    <cfRule type="cellIs" dxfId="1550" priority="886" operator="equal">
      <formula>"Muy Alta"</formula>
    </cfRule>
    <cfRule type="cellIs" dxfId="1549" priority="887" operator="equal">
      <formula>"Alta"</formula>
    </cfRule>
    <cfRule type="cellIs" dxfId="1548" priority="888" operator="equal">
      <formula>"Media"</formula>
    </cfRule>
    <cfRule type="cellIs" dxfId="1547" priority="889" operator="equal">
      <formula>"Baja"</formula>
    </cfRule>
    <cfRule type="cellIs" dxfId="1546" priority="890" operator="equal">
      <formula>"Muy Baja"</formula>
    </cfRule>
  </conditionalFormatting>
  <conditionalFormatting sqref="N52">
    <cfRule type="cellIs" dxfId="1545" priority="882" operator="equal">
      <formula>"Extremo"</formula>
    </cfRule>
    <cfRule type="cellIs" dxfId="1544" priority="883" operator="equal">
      <formula>"Alto"</formula>
    </cfRule>
    <cfRule type="cellIs" dxfId="1543" priority="884" operator="equal">
      <formula>"Moderado"</formula>
    </cfRule>
    <cfRule type="cellIs" dxfId="1542" priority="885" operator="equal">
      <formula>"Bajo"</formula>
    </cfRule>
  </conditionalFormatting>
  <conditionalFormatting sqref="Z52">
    <cfRule type="cellIs" dxfId="1541" priority="877" operator="equal">
      <formula>"Muy Alta"</formula>
    </cfRule>
    <cfRule type="cellIs" dxfId="1540" priority="878" operator="equal">
      <formula>"Alta"</formula>
    </cfRule>
    <cfRule type="cellIs" dxfId="1539" priority="879" operator="equal">
      <formula>"Media"</formula>
    </cfRule>
    <cfRule type="cellIs" dxfId="1538" priority="880" operator="equal">
      <formula>"Baja"</formula>
    </cfRule>
    <cfRule type="cellIs" dxfId="1537" priority="881" operator="equal">
      <formula>"Muy Baja"</formula>
    </cfRule>
  </conditionalFormatting>
  <conditionalFormatting sqref="AB52">
    <cfRule type="cellIs" dxfId="1536" priority="872" operator="equal">
      <formula>"Catastrófico"</formula>
    </cfRule>
    <cfRule type="cellIs" dxfId="1535" priority="873" operator="equal">
      <formula>"Mayor"</formula>
    </cfRule>
    <cfRule type="cellIs" dxfId="1534" priority="874" operator="equal">
      <formula>"Moderado"</formula>
    </cfRule>
    <cfRule type="cellIs" dxfId="1533" priority="875" operator="equal">
      <formula>"Menor"</formula>
    </cfRule>
    <cfRule type="cellIs" dxfId="1532" priority="876" operator="equal">
      <formula>"Leve"</formula>
    </cfRule>
  </conditionalFormatting>
  <conditionalFormatting sqref="AD52">
    <cfRule type="cellIs" dxfId="1531" priority="868" operator="equal">
      <formula>"Extremo"</formula>
    </cfRule>
    <cfRule type="cellIs" dxfId="1530" priority="869" operator="equal">
      <formula>"Alto"</formula>
    </cfRule>
    <cfRule type="cellIs" dxfId="1529" priority="870" operator="equal">
      <formula>"Moderado"</formula>
    </cfRule>
    <cfRule type="cellIs" dxfId="1528" priority="871" operator="equal">
      <formula>"Bajo"</formula>
    </cfRule>
  </conditionalFormatting>
  <conditionalFormatting sqref="L51">
    <cfRule type="cellIs" dxfId="1527" priority="863" operator="equal">
      <formula>"Catastrófico"</formula>
    </cfRule>
    <cfRule type="cellIs" dxfId="1526" priority="864" operator="equal">
      <formula>"Mayor"</formula>
    </cfRule>
    <cfRule type="cellIs" dxfId="1525" priority="865" operator="equal">
      <formula>"Moderado"</formula>
    </cfRule>
    <cfRule type="cellIs" dxfId="1524" priority="866" operator="equal">
      <formula>"Menor"</formula>
    </cfRule>
    <cfRule type="cellIs" dxfId="1523" priority="867" operator="equal">
      <formula>"Leve"</formula>
    </cfRule>
  </conditionalFormatting>
  <conditionalFormatting sqref="H51">
    <cfRule type="cellIs" dxfId="1522" priority="858" operator="equal">
      <formula>"Muy Alta"</formula>
    </cfRule>
    <cfRule type="cellIs" dxfId="1521" priority="859" operator="equal">
      <formula>"Alta"</formula>
    </cfRule>
    <cfRule type="cellIs" dxfId="1520" priority="860" operator="equal">
      <formula>"Media"</formula>
    </cfRule>
    <cfRule type="cellIs" dxfId="1519" priority="861" operator="equal">
      <formula>"Baja"</formula>
    </cfRule>
    <cfRule type="cellIs" dxfId="1518" priority="862" operator="equal">
      <formula>"Muy Baja"</formula>
    </cfRule>
  </conditionalFormatting>
  <conditionalFormatting sqref="N51">
    <cfRule type="cellIs" dxfId="1517" priority="854" operator="equal">
      <formula>"Extremo"</formula>
    </cfRule>
    <cfRule type="cellIs" dxfId="1516" priority="855" operator="equal">
      <formula>"Alto"</formula>
    </cfRule>
    <cfRule type="cellIs" dxfId="1515" priority="856" operator="equal">
      <formula>"Moderado"</formula>
    </cfRule>
    <cfRule type="cellIs" dxfId="1514" priority="857" operator="equal">
      <formula>"Bajo"</formula>
    </cfRule>
  </conditionalFormatting>
  <conditionalFormatting sqref="K51">
    <cfRule type="containsText" dxfId="1513" priority="853" operator="containsText" text="❌">
      <formula>NOT(ISERROR(SEARCH("❌",K51)))</formula>
    </cfRule>
  </conditionalFormatting>
  <conditionalFormatting sqref="Z51">
    <cfRule type="cellIs" dxfId="1512" priority="848" operator="equal">
      <formula>"Muy Alta"</formula>
    </cfRule>
    <cfRule type="cellIs" dxfId="1511" priority="849" operator="equal">
      <formula>"Alta"</formula>
    </cfRule>
    <cfRule type="cellIs" dxfId="1510" priority="850" operator="equal">
      <formula>"Media"</formula>
    </cfRule>
    <cfRule type="cellIs" dxfId="1509" priority="851" operator="equal">
      <formula>"Baja"</formula>
    </cfRule>
    <cfRule type="cellIs" dxfId="1508" priority="852" operator="equal">
      <formula>"Muy Baja"</formula>
    </cfRule>
  </conditionalFormatting>
  <conditionalFormatting sqref="AB51">
    <cfRule type="cellIs" dxfId="1507" priority="843" operator="equal">
      <formula>"Catastrófico"</formula>
    </cfRule>
    <cfRule type="cellIs" dxfId="1506" priority="844" operator="equal">
      <formula>"Mayor"</formula>
    </cfRule>
    <cfRule type="cellIs" dxfId="1505" priority="845" operator="equal">
      <formula>"Moderado"</formula>
    </cfRule>
    <cfRule type="cellIs" dxfId="1504" priority="846" operator="equal">
      <formula>"Menor"</formula>
    </cfRule>
    <cfRule type="cellIs" dxfId="1503" priority="847" operator="equal">
      <formula>"Leve"</formula>
    </cfRule>
  </conditionalFormatting>
  <conditionalFormatting sqref="K52">
    <cfRule type="containsText" dxfId="1502" priority="838" operator="containsText" text="❌">
      <formula>NOT(ISERROR(SEARCH("❌",K52)))</formula>
    </cfRule>
  </conditionalFormatting>
  <conditionalFormatting sqref="Z54">
    <cfRule type="cellIs" dxfId="1501" priority="818" operator="equal">
      <formula>"Muy Alta"</formula>
    </cfRule>
    <cfRule type="cellIs" dxfId="1500" priority="819" operator="equal">
      <formula>"Alta"</formula>
    </cfRule>
    <cfRule type="cellIs" dxfId="1499" priority="820" operator="equal">
      <formula>"Media"</formula>
    </cfRule>
    <cfRule type="cellIs" dxfId="1498" priority="821" operator="equal">
      <formula>"Baja"</formula>
    </cfRule>
    <cfRule type="cellIs" dxfId="1497" priority="822" operator="equal">
      <formula>"Muy Baja"</formula>
    </cfRule>
  </conditionalFormatting>
  <conditionalFormatting sqref="AB54">
    <cfRule type="cellIs" dxfId="1496" priority="813" operator="equal">
      <formula>"Catastrófico"</formula>
    </cfRule>
    <cfRule type="cellIs" dxfId="1495" priority="814" operator="equal">
      <formula>"Mayor"</formula>
    </cfRule>
    <cfRule type="cellIs" dxfId="1494" priority="815" operator="equal">
      <formula>"Moderado"</formula>
    </cfRule>
    <cfRule type="cellIs" dxfId="1493" priority="816" operator="equal">
      <formula>"Menor"</formula>
    </cfRule>
    <cfRule type="cellIs" dxfId="1492" priority="817" operator="equal">
      <formula>"Leve"</formula>
    </cfRule>
  </conditionalFormatting>
  <conditionalFormatting sqref="AD54">
    <cfRule type="cellIs" dxfId="1491" priority="809" operator="equal">
      <formula>"Extremo"</formula>
    </cfRule>
    <cfRule type="cellIs" dxfId="1490" priority="810" operator="equal">
      <formula>"Alto"</formula>
    </cfRule>
    <cfRule type="cellIs" dxfId="1489" priority="811" operator="equal">
      <formula>"Moderado"</formula>
    </cfRule>
    <cfRule type="cellIs" dxfId="1488" priority="812" operator="equal">
      <formula>"Bajo"</formula>
    </cfRule>
  </conditionalFormatting>
  <conditionalFormatting sqref="AD53">
    <cfRule type="cellIs" dxfId="1487" priority="795" operator="equal">
      <formula>"Extremo"</formula>
    </cfRule>
    <cfRule type="cellIs" dxfId="1486" priority="796" operator="equal">
      <formula>"Alto"</formula>
    </cfRule>
    <cfRule type="cellIs" dxfId="1485" priority="797" operator="equal">
      <formula>"Moderado"</formula>
    </cfRule>
    <cfRule type="cellIs" dxfId="1484" priority="798" operator="equal">
      <formula>"Bajo"</formula>
    </cfRule>
  </conditionalFormatting>
  <conditionalFormatting sqref="L53">
    <cfRule type="cellIs" dxfId="1483" priority="833" operator="equal">
      <formula>"Catastrófico"</formula>
    </cfRule>
    <cfRule type="cellIs" dxfId="1482" priority="834" operator="equal">
      <formula>"Mayor"</formula>
    </cfRule>
    <cfRule type="cellIs" dxfId="1481" priority="835" operator="equal">
      <formula>"Moderado"</formula>
    </cfRule>
    <cfRule type="cellIs" dxfId="1480" priority="836" operator="equal">
      <formula>"Menor"</formula>
    </cfRule>
    <cfRule type="cellIs" dxfId="1479" priority="837" operator="equal">
      <formula>"Leve"</formula>
    </cfRule>
  </conditionalFormatting>
  <conditionalFormatting sqref="H53">
    <cfRule type="cellIs" dxfId="1478" priority="828" operator="equal">
      <formula>"Muy Alta"</formula>
    </cfRule>
    <cfRule type="cellIs" dxfId="1477" priority="829" operator="equal">
      <formula>"Alta"</formula>
    </cfRule>
    <cfRule type="cellIs" dxfId="1476" priority="830" operator="equal">
      <formula>"Media"</formula>
    </cfRule>
    <cfRule type="cellIs" dxfId="1475" priority="831" operator="equal">
      <formula>"Baja"</formula>
    </cfRule>
    <cfRule type="cellIs" dxfId="1474" priority="832" operator="equal">
      <formula>"Muy Baja"</formula>
    </cfRule>
  </conditionalFormatting>
  <conditionalFormatting sqref="N53">
    <cfRule type="cellIs" dxfId="1473" priority="824" operator="equal">
      <formula>"Extremo"</formula>
    </cfRule>
    <cfRule type="cellIs" dxfId="1472" priority="825" operator="equal">
      <formula>"Alto"</formula>
    </cfRule>
    <cfRule type="cellIs" dxfId="1471" priority="826" operator="equal">
      <formula>"Moderado"</formula>
    </cfRule>
    <cfRule type="cellIs" dxfId="1470" priority="827" operator="equal">
      <formula>"Bajo"</formula>
    </cfRule>
  </conditionalFormatting>
  <conditionalFormatting sqref="K53">
    <cfRule type="containsText" dxfId="1469" priority="823" operator="containsText" text="❌">
      <formula>NOT(ISERROR(SEARCH("❌",K53)))</formula>
    </cfRule>
  </conditionalFormatting>
  <conditionalFormatting sqref="Z53">
    <cfRule type="cellIs" dxfId="1468" priority="804" operator="equal">
      <formula>"Muy Alta"</formula>
    </cfRule>
    <cfRule type="cellIs" dxfId="1467" priority="805" operator="equal">
      <formula>"Alta"</formula>
    </cfRule>
    <cfRule type="cellIs" dxfId="1466" priority="806" operator="equal">
      <formula>"Media"</formula>
    </cfRule>
    <cfRule type="cellIs" dxfId="1465" priority="807" operator="equal">
      <formula>"Baja"</formula>
    </cfRule>
    <cfRule type="cellIs" dxfId="1464" priority="808" operator="equal">
      <formula>"Muy Baja"</formula>
    </cfRule>
  </conditionalFormatting>
  <conditionalFormatting sqref="AB53">
    <cfRule type="cellIs" dxfId="1463" priority="799" operator="equal">
      <formula>"Catastrófico"</formula>
    </cfRule>
    <cfRule type="cellIs" dxfId="1462" priority="800" operator="equal">
      <formula>"Mayor"</formula>
    </cfRule>
    <cfRule type="cellIs" dxfId="1461" priority="801" operator="equal">
      <formula>"Moderado"</formula>
    </cfRule>
    <cfRule type="cellIs" dxfId="1460" priority="802" operator="equal">
      <formula>"Menor"</formula>
    </cfRule>
    <cfRule type="cellIs" dxfId="1459" priority="803" operator="equal">
      <formula>"Leve"</formula>
    </cfRule>
  </conditionalFormatting>
  <conditionalFormatting sqref="K57">
    <cfRule type="containsText" dxfId="1458" priority="667" operator="containsText" text="❌">
      <formula>NOT(ISERROR(SEARCH("❌",K57)))</formula>
    </cfRule>
  </conditionalFormatting>
  <conditionalFormatting sqref="Z56">
    <cfRule type="cellIs" dxfId="1457" priority="691" operator="equal">
      <formula>"Muy Alta"</formula>
    </cfRule>
    <cfRule type="cellIs" dxfId="1456" priority="692" operator="equal">
      <formula>"Alta"</formula>
    </cfRule>
    <cfRule type="cellIs" dxfId="1455" priority="693" operator="equal">
      <formula>"Media"</formula>
    </cfRule>
    <cfRule type="cellIs" dxfId="1454" priority="694" operator="equal">
      <formula>"Baja"</formula>
    </cfRule>
    <cfRule type="cellIs" dxfId="1453" priority="695" operator="equal">
      <formula>"Muy Baja"</formula>
    </cfRule>
  </conditionalFormatting>
  <conditionalFormatting sqref="AB56">
    <cfRule type="cellIs" dxfId="1452" priority="686" operator="equal">
      <formula>"Catastrófico"</formula>
    </cfRule>
    <cfRule type="cellIs" dxfId="1451" priority="687" operator="equal">
      <formula>"Mayor"</formula>
    </cfRule>
    <cfRule type="cellIs" dxfId="1450" priority="688" operator="equal">
      <formula>"Moderado"</formula>
    </cfRule>
    <cfRule type="cellIs" dxfId="1449" priority="689" operator="equal">
      <formula>"Menor"</formula>
    </cfRule>
    <cfRule type="cellIs" dxfId="1448" priority="690" operator="equal">
      <formula>"Leve"</formula>
    </cfRule>
  </conditionalFormatting>
  <conditionalFormatting sqref="AD56">
    <cfRule type="cellIs" dxfId="1447" priority="682" operator="equal">
      <formula>"Extremo"</formula>
    </cfRule>
    <cfRule type="cellIs" dxfId="1446" priority="683" operator="equal">
      <formula>"Alto"</formula>
    </cfRule>
    <cfRule type="cellIs" dxfId="1445" priority="684" operator="equal">
      <formula>"Moderado"</formula>
    </cfRule>
    <cfRule type="cellIs" dxfId="1444" priority="685" operator="equal">
      <formula>"Bajo"</formula>
    </cfRule>
  </conditionalFormatting>
  <conditionalFormatting sqref="AD55">
    <cfRule type="cellIs" dxfId="1443" priority="668" operator="equal">
      <formula>"Extremo"</formula>
    </cfRule>
    <cfRule type="cellIs" dxfId="1442" priority="669" operator="equal">
      <formula>"Alto"</formula>
    </cfRule>
    <cfRule type="cellIs" dxfId="1441" priority="670" operator="equal">
      <formula>"Moderado"</formula>
    </cfRule>
    <cfRule type="cellIs" dxfId="1440" priority="671" operator="equal">
      <formula>"Bajo"</formula>
    </cfRule>
  </conditionalFormatting>
  <conditionalFormatting sqref="L59">
    <cfRule type="cellIs" dxfId="1439" priority="790" operator="equal">
      <formula>"Catastrófico"</formula>
    </cfRule>
    <cfRule type="cellIs" dxfId="1438" priority="791" operator="equal">
      <formula>"Mayor"</formula>
    </cfRule>
    <cfRule type="cellIs" dxfId="1437" priority="792" operator="equal">
      <formula>"Moderado"</formula>
    </cfRule>
    <cfRule type="cellIs" dxfId="1436" priority="793" operator="equal">
      <formula>"Menor"</formula>
    </cfRule>
    <cfRule type="cellIs" dxfId="1435" priority="794" operator="equal">
      <formula>"Leve"</formula>
    </cfRule>
  </conditionalFormatting>
  <conditionalFormatting sqref="H59">
    <cfRule type="cellIs" dxfId="1434" priority="785" operator="equal">
      <formula>"Muy Alta"</formula>
    </cfRule>
    <cfRule type="cellIs" dxfId="1433" priority="786" operator="equal">
      <formula>"Alta"</formula>
    </cfRule>
    <cfRule type="cellIs" dxfId="1432" priority="787" operator="equal">
      <formula>"Media"</formula>
    </cfRule>
    <cfRule type="cellIs" dxfId="1431" priority="788" operator="equal">
      <formula>"Baja"</formula>
    </cfRule>
    <cfRule type="cellIs" dxfId="1430" priority="789" operator="equal">
      <formula>"Muy Baja"</formula>
    </cfRule>
  </conditionalFormatting>
  <conditionalFormatting sqref="N59">
    <cfRule type="cellIs" dxfId="1429" priority="781" operator="equal">
      <formula>"Extremo"</formula>
    </cfRule>
    <cfRule type="cellIs" dxfId="1428" priority="782" operator="equal">
      <formula>"Alto"</formula>
    </cfRule>
    <cfRule type="cellIs" dxfId="1427" priority="783" operator="equal">
      <formula>"Moderado"</formula>
    </cfRule>
    <cfRule type="cellIs" dxfId="1426" priority="784" operator="equal">
      <formula>"Bajo"</formula>
    </cfRule>
  </conditionalFormatting>
  <conditionalFormatting sqref="Z60">
    <cfRule type="cellIs" dxfId="1425" priority="776" operator="equal">
      <formula>"Muy Alta"</formula>
    </cfRule>
    <cfRule type="cellIs" dxfId="1424" priority="777" operator="equal">
      <formula>"Alta"</formula>
    </cfRule>
    <cfRule type="cellIs" dxfId="1423" priority="778" operator="equal">
      <formula>"Media"</formula>
    </cfRule>
    <cfRule type="cellIs" dxfId="1422" priority="779" operator="equal">
      <formula>"Baja"</formula>
    </cfRule>
    <cfRule type="cellIs" dxfId="1421" priority="780" operator="equal">
      <formula>"Muy Baja"</formula>
    </cfRule>
  </conditionalFormatting>
  <conditionalFormatting sqref="AB60">
    <cfRule type="cellIs" dxfId="1420" priority="771" operator="equal">
      <formula>"Catastrófico"</formula>
    </cfRule>
    <cfRule type="cellIs" dxfId="1419" priority="772" operator="equal">
      <formula>"Mayor"</formula>
    </cfRule>
    <cfRule type="cellIs" dxfId="1418" priority="773" operator="equal">
      <formula>"Moderado"</formula>
    </cfRule>
    <cfRule type="cellIs" dxfId="1417" priority="774" operator="equal">
      <formula>"Menor"</formula>
    </cfRule>
    <cfRule type="cellIs" dxfId="1416" priority="775" operator="equal">
      <formula>"Leve"</formula>
    </cfRule>
  </conditionalFormatting>
  <conditionalFormatting sqref="AD60">
    <cfRule type="cellIs" dxfId="1415" priority="767" operator="equal">
      <formula>"Extremo"</formula>
    </cfRule>
    <cfRule type="cellIs" dxfId="1414" priority="768" operator="equal">
      <formula>"Alto"</formula>
    </cfRule>
    <cfRule type="cellIs" dxfId="1413" priority="769" operator="equal">
      <formula>"Moderado"</formula>
    </cfRule>
    <cfRule type="cellIs" dxfId="1412" priority="770" operator="equal">
      <formula>"Bajo"</formula>
    </cfRule>
  </conditionalFormatting>
  <conditionalFormatting sqref="Z59">
    <cfRule type="cellIs" dxfId="1411" priority="762" operator="equal">
      <formula>"Muy Alta"</formula>
    </cfRule>
    <cfRule type="cellIs" dxfId="1410" priority="763" operator="equal">
      <formula>"Alta"</formula>
    </cfRule>
    <cfRule type="cellIs" dxfId="1409" priority="764" operator="equal">
      <formula>"Media"</formula>
    </cfRule>
    <cfRule type="cellIs" dxfId="1408" priority="765" operator="equal">
      <formula>"Baja"</formula>
    </cfRule>
    <cfRule type="cellIs" dxfId="1407" priority="766" operator="equal">
      <formula>"Muy Baja"</formula>
    </cfRule>
  </conditionalFormatting>
  <conditionalFormatting sqref="AB59">
    <cfRule type="cellIs" dxfId="1406" priority="757" operator="equal">
      <formula>"Catastrófico"</formula>
    </cfRule>
    <cfRule type="cellIs" dxfId="1405" priority="758" operator="equal">
      <formula>"Mayor"</formula>
    </cfRule>
    <cfRule type="cellIs" dxfId="1404" priority="759" operator="equal">
      <formula>"Moderado"</formula>
    </cfRule>
    <cfRule type="cellIs" dxfId="1403" priority="760" operator="equal">
      <formula>"Menor"</formula>
    </cfRule>
    <cfRule type="cellIs" dxfId="1402" priority="761" operator="equal">
      <formula>"Leve"</formula>
    </cfRule>
  </conditionalFormatting>
  <conditionalFormatting sqref="AD59">
    <cfRule type="cellIs" dxfId="1401" priority="753" operator="equal">
      <formula>"Extremo"</formula>
    </cfRule>
    <cfRule type="cellIs" dxfId="1400" priority="754" operator="equal">
      <formula>"Alto"</formula>
    </cfRule>
    <cfRule type="cellIs" dxfId="1399" priority="755" operator="equal">
      <formula>"Moderado"</formula>
    </cfRule>
    <cfRule type="cellIs" dxfId="1398" priority="756" operator="equal">
      <formula>"Bajo"</formula>
    </cfRule>
  </conditionalFormatting>
  <conditionalFormatting sqref="L57">
    <cfRule type="cellIs" dxfId="1397" priority="748" operator="equal">
      <formula>"Catastrófico"</formula>
    </cfRule>
    <cfRule type="cellIs" dxfId="1396" priority="749" operator="equal">
      <formula>"Mayor"</formula>
    </cfRule>
    <cfRule type="cellIs" dxfId="1395" priority="750" operator="equal">
      <formula>"Moderado"</formula>
    </cfRule>
    <cfRule type="cellIs" dxfId="1394" priority="751" operator="equal">
      <formula>"Menor"</formula>
    </cfRule>
    <cfRule type="cellIs" dxfId="1393" priority="752" operator="equal">
      <formula>"Leve"</formula>
    </cfRule>
  </conditionalFormatting>
  <conditionalFormatting sqref="H57">
    <cfRule type="cellIs" dxfId="1392" priority="743" operator="equal">
      <formula>"Muy Alta"</formula>
    </cfRule>
    <cfRule type="cellIs" dxfId="1391" priority="744" operator="equal">
      <formula>"Alta"</formula>
    </cfRule>
    <cfRule type="cellIs" dxfId="1390" priority="745" operator="equal">
      <formula>"Media"</formula>
    </cfRule>
    <cfRule type="cellIs" dxfId="1389" priority="746" operator="equal">
      <formula>"Baja"</formula>
    </cfRule>
    <cfRule type="cellIs" dxfId="1388" priority="747" operator="equal">
      <formula>"Muy Baja"</formula>
    </cfRule>
  </conditionalFormatting>
  <conditionalFormatting sqref="N57">
    <cfRule type="cellIs" dxfId="1387" priority="739" operator="equal">
      <formula>"Extremo"</formula>
    </cfRule>
    <cfRule type="cellIs" dxfId="1386" priority="740" operator="equal">
      <formula>"Alto"</formula>
    </cfRule>
    <cfRule type="cellIs" dxfId="1385" priority="741" operator="equal">
      <formula>"Moderado"</formula>
    </cfRule>
    <cfRule type="cellIs" dxfId="1384" priority="742" operator="equal">
      <formula>"Bajo"</formula>
    </cfRule>
  </conditionalFormatting>
  <conditionalFormatting sqref="Z58">
    <cfRule type="cellIs" dxfId="1383" priority="734" operator="equal">
      <formula>"Muy Alta"</formula>
    </cfRule>
    <cfRule type="cellIs" dxfId="1382" priority="735" operator="equal">
      <formula>"Alta"</formula>
    </cfRule>
    <cfRule type="cellIs" dxfId="1381" priority="736" operator="equal">
      <formula>"Media"</formula>
    </cfRule>
    <cfRule type="cellIs" dxfId="1380" priority="737" operator="equal">
      <formula>"Baja"</formula>
    </cfRule>
    <cfRule type="cellIs" dxfId="1379" priority="738" operator="equal">
      <formula>"Muy Baja"</formula>
    </cfRule>
  </conditionalFormatting>
  <conditionalFormatting sqref="AB58">
    <cfRule type="cellIs" dxfId="1378" priority="729" operator="equal">
      <formula>"Catastrófico"</formula>
    </cfRule>
    <cfRule type="cellIs" dxfId="1377" priority="730" operator="equal">
      <formula>"Mayor"</formula>
    </cfRule>
    <cfRule type="cellIs" dxfId="1376" priority="731" operator="equal">
      <formula>"Moderado"</formula>
    </cfRule>
    <cfRule type="cellIs" dxfId="1375" priority="732" operator="equal">
      <formula>"Menor"</formula>
    </cfRule>
    <cfRule type="cellIs" dxfId="1374" priority="733" operator="equal">
      <formula>"Leve"</formula>
    </cfRule>
  </conditionalFormatting>
  <conditionalFormatting sqref="AD58">
    <cfRule type="cellIs" dxfId="1373" priority="725" operator="equal">
      <formula>"Extremo"</formula>
    </cfRule>
    <cfRule type="cellIs" dxfId="1372" priority="726" operator="equal">
      <formula>"Alto"</formula>
    </cfRule>
    <cfRule type="cellIs" dxfId="1371" priority="727" operator="equal">
      <formula>"Moderado"</formula>
    </cfRule>
    <cfRule type="cellIs" dxfId="1370" priority="728" operator="equal">
      <formula>"Bajo"</formula>
    </cfRule>
  </conditionalFormatting>
  <conditionalFormatting sqref="Z57">
    <cfRule type="cellIs" dxfId="1369" priority="720" operator="equal">
      <formula>"Muy Alta"</formula>
    </cfRule>
    <cfRule type="cellIs" dxfId="1368" priority="721" operator="equal">
      <formula>"Alta"</formula>
    </cfRule>
    <cfRule type="cellIs" dxfId="1367" priority="722" operator="equal">
      <formula>"Media"</formula>
    </cfRule>
    <cfRule type="cellIs" dxfId="1366" priority="723" operator="equal">
      <formula>"Baja"</formula>
    </cfRule>
    <cfRule type="cellIs" dxfId="1365" priority="724" operator="equal">
      <formula>"Muy Baja"</formula>
    </cfRule>
  </conditionalFormatting>
  <conditionalFormatting sqref="AB57">
    <cfRule type="cellIs" dxfId="1364" priority="715" operator="equal">
      <formula>"Catastrófico"</formula>
    </cfRule>
    <cfRule type="cellIs" dxfId="1363" priority="716" operator="equal">
      <formula>"Mayor"</formula>
    </cfRule>
    <cfRule type="cellIs" dxfId="1362" priority="717" operator="equal">
      <formula>"Moderado"</formula>
    </cfRule>
    <cfRule type="cellIs" dxfId="1361" priority="718" operator="equal">
      <formula>"Menor"</formula>
    </cfRule>
    <cfRule type="cellIs" dxfId="1360" priority="719" operator="equal">
      <formula>"Leve"</formula>
    </cfRule>
  </conditionalFormatting>
  <conditionalFormatting sqref="AD57">
    <cfRule type="cellIs" dxfId="1359" priority="711" operator="equal">
      <formula>"Extremo"</formula>
    </cfRule>
    <cfRule type="cellIs" dxfId="1358" priority="712" operator="equal">
      <formula>"Alto"</formula>
    </cfRule>
    <cfRule type="cellIs" dxfId="1357" priority="713" operator="equal">
      <formula>"Moderado"</formula>
    </cfRule>
    <cfRule type="cellIs" dxfId="1356" priority="714" operator="equal">
      <formula>"Bajo"</formula>
    </cfRule>
  </conditionalFormatting>
  <conditionalFormatting sqref="L55">
    <cfRule type="cellIs" dxfId="1355" priority="706" operator="equal">
      <formula>"Catastrófico"</formula>
    </cfRule>
    <cfRule type="cellIs" dxfId="1354" priority="707" operator="equal">
      <formula>"Mayor"</formula>
    </cfRule>
    <cfRule type="cellIs" dxfId="1353" priority="708" operator="equal">
      <formula>"Moderado"</formula>
    </cfRule>
    <cfRule type="cellIs" dxfId="1352" priority="709" operator="equal">
      <formula>"Menor"</formula>
    </cfRule>
    <cfRule type="cellIs" dxfId="1351" priority="710" operator="equal">
      <formula>"Leve"</formula>
    </cfRule>
  </conditionalFormatting>
  <conditionalFormatting sqref="H55">
    <cfRule type="cellIs" dxfId="1350" priority="701" operator="equal">
      <formula>"Muy Alta"</formula>
    </cfRule>
    <cfRule type="cellIs" dxfId="1349" priority="702" operator="equal">
      <formula>"Alta"</formula>
    </cfRule>
    <cfRule type="cellIs" dxfId="1348" priority="703" operator="equal">
      <formula>"Media"</formula>
    </cfRule>
    <cfRule type="cellIs" dxfId="1347" priority="704" operator="equal">
      <formula>"Baja"</formula>
    </cfRule>
    <cfRule type="cellIs" dxfId="1346" priority="705" operator="equal">
      <formula>"Muy Baja"</formula>
    </cfRule>
  </conditionalFormatting>
  <conditionalFormatting sqref="N55">
    <cfRule type="cellIs" dxfId="1345" priority="697" operator="equal">
      <formula>"Extremo"</formula>
    </cfRule>
    <cfRule type="cellIs" dxfId="1344" priority="698" operator="equal">
      <formula>"Alto"</formula>
    </cfRule>
    <cfRule type="cellIs" dxfId="1343" priority="699" operator="equal">
      <formula>"Moderado"</formula>
    </cfRule>
    <cfRule type="cellIs" dxfId="1342" priority="700" operator="equal">
      <formula>"Bajo"</formula>
    </cfRule>
  </conditionalFormatting>
  <conditionalFormatting sqref="K55">
    <cfRule type="containsText" dxfId="1341" priority="696" operator="containsText" text="❌">
      <formula>NOT(ISERROR(SEARCH("❌",K55)))</formula>
    </cfRule>
  </conditionalFormatting>
  <conditionalFormatting sqref="Z55">
    <cfRule type="cellIs" dxfId="1340" priority="677" operator="equal">
      <formula>"Muy Alta"</formula>
    </cfRule>
    <cfRule type="cellIs" dxfId="1339" priority="678" operator="equal">
      <formula>"Alta"</formula>
    </cfRule>
    <cfRule type="cellIs" dxfId="1338" priority="679" operator="equal">
      <formula>"Media"</formula>
    </cfRule>
    <cfRule type="cellIs" dxfId="1337" priority="680" operator="equal">
      <formula>"Baja"</formula>
    </cfRule>
    <cfRule type="cellIs" dxfId="1336" priority="681" operator="equal">
      <formula>"Muy Baja"</formula>
    </cfRule>
  </conditionalFormatting>
  <conditionalFormatting sqref="AB55">
    <cfRule type="cellIs" dxfId="1335" priority="672" operator="equal">
      <formula>"Catastrófico"</formula>
    </cfRule>
    <cfRule type="cellIs" dxfId="1334" priority="673" operator="equal">
      <formula>"Mayor"</formula>
    </cfRule>
    <cfRule type="cellIs" dxfId="1333" priority="674" operator="equal">
      <formula>"Moderado"</formula>
    </cfRule>
    <cfRule type="cellIs" dxfId="1332" priority="675" operator="equal">
      <formula>"Menor"</formula>
    </cfRule>
    <cfRule type="cellIs" dxfId="1331" priority="676" operator="equal">
      <formula>"Leve"</formula>
    </cfRule>
  </conditionalFormatting>
  <conditionalFormatting sqref="Z62">
    <cfRule type="cellIs" dxfId="1330" priority="591" operator="equal">
      <formula>"Muy Alta"</formula>
    </cfRule>
    <cfRule type="cellIs" dxfId="1329" priority="592" operator="equal">
      <formula>"Alta"</formula>
    </cfRule>
    <cfRule type="cellIs" dxfId="1328" priority="593" operator="equal">
      <formula>"Media"</formula>
    </cfRule>
    <cfRule type="cellIs" dxfId="1327" priority="594" operator="equal">
      <formula>"Baja"</formula>
    </cfRule>
    <cfRule type="cellIs" dxfId="1326" priority="595" operator="equal">
      <formula>"Muy Baja"</formula>
    </cfRule>
  </conditionalFormatting>
  <conditionalFormatting sqref="AB62">
    <cfRule type="cellIs" dxfId="1325" priority="586" operator="equal">
      <formula>"Catastrófico"</formula>
    </cfRule>
    <cfRule type="cellIs" dxfId="1324" priority="587" operator="equal">
      <formula>"Mayor"</formula>
    </cfRule>
    <cfRule type="cellIs" dxfId="1323" priority="588" operator="equal">
      <formula>"Moderado"</formula>
    </cfRule>
    <cfRule type="cellIs" dxfId="1322" priority="589" operator="equal">
      <formula>"Menor"</formula>
    </cfRule>
    <cfRule type="cellIs" dxfId="1321" priority="590" operator="equal">
      <formula>"Leve"</formula>
    </cfRule>
  </conditionalFormatting>
  <conditionalFormatting sqref="AD62">
    <cfRule type="cellIs" dxfId="1320" priority="582" operator="equal">
      <formula>"Extremo"</formula>
    </cfRule>
    <cfRule type="cellIs" dxfId="1319" priority="583" operator="equal">
      <formula>"Alto"</formula>
    </cfRule>
    <cfRule type="cellIs" dxfId="1318" priority="584" operator="equal">
      <formula>"Moderado"</formula>
    </cfRule>
    <cfRule type="cellIs" dxfId="1317" priority="585" operator="equal">
      <formula>"Bajo"</formula>
    </cfRule>
  </conditionalFormatting>
  <conditionalFormatting sqref="AD61">
    <cfRule type="cellIs" dxfId="1316" priority="568" operator="equal">
      <formula>"Extremo"</formula>
    </cfRule>
    <cfRule type="cellIs" dxfId="1315" priority="569" operator="equal">
      <formula>"Alto"</formula>
    </cfRule>
    <cfRule type="cellIs" dxfId="1314" priority="570" operator="equal">
      <formula>"Moderado"</formula>
    </cfRule>
    <cfRule type="cellIs" dxfId="1313" priority="571" operator="equal">
      <formula>"Bajo"</formula>
    </cfRule>
  </conditionalFormatting>
  <conditionalFormatting sqref="L64">
    <cfRule type="cellIs" dxfId="1312" priority="662" operator="equal">
      <formula>"Catastrófico"</formula>
    </cfRule>
    <cfRule type="cellIs" dxfId="1311" priority="663" operator="equal">
      <formula>"Mayor"</formula>
    </cfRule>
    <cfRule type="cellIs" dxfId="1310" priority="664" operator="equal">
      <formula>"Moderado"</formula>
    </cfRule>
    <cfRule type="cellIs" dxfId="1309" priority="665" operator="equal">
      <formula>"Menor"</formula>
    </cfRule>
    <cfRule type="cellIs" dxfId="1308" priority="666" operator="equal">
      <formula>"Leve"</formula>
    </cfRule>
  </conditionalFormatting>
  <conditionalFormatting sqref="H64">
    <cfRule type="cellIs" dxfId="1307" priority="657" operator="equal">
      <formula>"Muy Alta"</formula>
    </cfRule>
    <cfRule type="cellIs" dxfId="1306" priority="658" operator="equal">
      <formula>"Alta"</formula>
    </cfRule>
    <cfRule type="cellIs" dxfId="1305" priority="659" operator="equal">
      <formula>"Media"</formula>
    </cfRule>
    <cfRule type="cellIs" dxfId="1304" priority="660" operator="equal">
      <formula>"Baja"</formula>
    </cfRule>
    <cfRule type="cellIs" dxfId="1303" priority="661" operator="equal">
      <formula>"Muy Baja"</formula>
    </cfRule>
  </conditionalFormatting>
  <conditionalFormatting sqref="N64">
    <cfRule type="cellIs" dxfId="1302" priority="653" operator="equal">
      <formula>"Extremo"</formula>
    </cfRule>
    <cfRule type="cellIs" dxfId="1301" priority="654" operator="equal">
      <formula>"Alto"</formula>
    </cfRule>
    <cfRule type="cellIs" dxfId="1300" priority="655" operator="equal">
      <formula>"Moderado"</formula>
    </cfRule>
    <cfRule type="cellIs" dxfId="1299" priority="656" operator="equal">
      <formula>"Bajo"</formula>
    </cfRule>
  </conditionalFormatting>
  <conditionalFormatting sqref="Z64">
    <cfRule type="cellIs" dxfId="1298" priority="648" operator="equal">
      <formula>"Muy Alta"</formula>
    </cfRule>
    <cfRule type="cellIs" dxfId="1297" priority="649" operator="equal">
      <formula>"Alta"</formula>
    </cfRule>
    <cfRule type="cellIs" dxfId="1296" priority="650" operator="equal">
      <formula>"Media"</formula>
    </cfRule>
    <cfRule type="cellIs" dxfId="1295" priority="651" operator="equal">
      <formula>"Baja"</formula>
    </cfRule>
    <cfRule type="cellIs" dxfId="1294" priority="652" operator="equal">
      <formula>"Muy Baja"</formula>
    </cfRule>
  </conditionalFormatting>
  <conditionalFormatting sqref="AB64">
    <cfRule type="cellIs" dxfId="1293" priority="643" operator="equal">
      <formula>"Catastrófico"</formula>
    </cfRule>
    <cfRule type="cellIs" dxfId="1292" priority="644" operator="equal">
      <formula>"Mayor"</formula>
    </cfRule>
    <cfRule type="cellIs" dxfId="1291" priority="645" operator="equal">
      <formula>"Moderado"</formula>
    </cfRule>
    <cfRule type="cellIs" dxfId="1290" priority="646" operator="equal">
      <formula>"Menor"</formula>
    </cfRule>
    <cfRule type="cellIs" dxfId="1289" priority="647" operator="equal">
      <formula>"Leve"</formula>
    </cfRule>
  </conditionalFormatting>
  <conditionalFormatting sqref="AD64">
    <cfRule type="cellIs" dxfId="1288" priority="639" operator="equal">
      <formula>"Extremo"</formula>
    </cfRule>
    <cfRule type="cellIs" dxfId="1287" priority="640" operator="equal">
      <formula>"Alto"</formula>
    </cfRule>
    <cfRule type="cellIs" dxfId="1286" priority="641" operator="equal">
      <formula>"Moderado"</formula>
    </cfRule>
    <cfRule type="cellIs" dxfId="1285" priority="642" operator="equal">
      <formula>"Bajo"</formula>
    </cfRule>
  </conditionalFormatting>
  <conditionalFormatting sqref="L63">
    <cfRule type="cellIs" dxfId="1284" priority="634" operator="equal">
      <formula>"Catastrófico"</formula>
    </cfRule>
    <cfRule type="cellIs" dxfId="1283" priority="635" operator="equal">
      <formula>"Mayor"</formula>
    </cfRule>
    <cfRule type="cellIs" dxfId="1282" priority="636" operator="equal">
      <formula>"Moderado"</formula>
    </cfRule>
    <cfRule type="cellIs" dxfId="1281" priority="637" operator="equal">
      <formula>"Menor"</formula>
    </cfRule>
    <cfRule type="cellIs" dxfId="1280" priority="638" operator="equal">
      <formula>"Leve"</formula>
    </cfRule>
  </conditionalFormatting>
  <conditionalFormatting sqref="H63">
    <cfRule type="cellIs" dxfId="1279" priority="629" operator="equal">
      <formula>"Muy Alta"</formula>
    </cfRule>
    <cfRule type="cellIs" dxfId="1278" priority="630" operator="equal">
      <formula>"Alta"</formula>
    </cfRule>
    <cfRule type="cellIs" dxfId="1277" priority="631" operator="equal">
      <formula>"Media"</formula>
    </cfRule>
    <cfRule type="cellIs" dxfId="1276" priority="632" operator="equal">
      <formula>"Baja"</formula>
    </cfRule>
    <cfRule type="cellIs" dxfId="1275" priority="633" operator="equal">
      <formula>"Muy Baja"</formula>
    </cfRule>
  </conditionalFormatting>
  <conditionalFormatting sqref="N63">
    <cfRule type="cellIs" dxfId="1274" priority="625" operator="equal">
      <formula>"Extremo"</formula>
    </cfRule>
    <cfRule type="cellIs" dxfId="1273" priority="626" operator="equal">
      <formula>"Alto"</formula>
    </cfRule>
    <cfRule type="cellIs" dxfId="1272" priority="627" operator="equal">
      <formula>"Moderado"</formula>
    </cfRule>
    <cfRule type="cellIs" dxfId="1271" priority="628" operator="equal">
      <formula>"Bajo"</formula>
    </cfRule>
  </conditionalFormatting>
  <conditionalFormatting sqref="Z63">
    <cfRule type="cellIs" dxfId="1270" priority="620" operator="equal">
      <formula>"Muy Alta"</formula>
    </cfRule>
    <cfRule type="cellIs" dxfId="1269" priority="621" operator="equal">
      <formula>"Alta"</formula>
    </cfRule>
    <cfRule type="cellIs" dxfId="1268" priority="622" operator="equal">
      <formula>"Media"</formula>
    </cfRule>
    <cfRule type="cellIs" dxfId="1267" priority="623" operator="equal">
      <formula>"Baja"</formula>
    </cfRule>
    <cfRule type="cellIs" dxfId="1266" priority="624" operator="equal">
      <formula>"Muy Baja"</formula>
    </cfRule>
  </conditionalFormatting>
  <conditionalFormatting sqref="AB63">
    <cfRule type="cellIs" dxfId="1265" priority="615" operator="equal">
      <formula>"Catastrófico"</formula>
    </cfRule>
    <cfRule type="cellIs" dxfId="1264" priority="616" operator="equal">
      <formula>"Mayor"</formula>
    </cfRule>
    <cfRule type="cellIs" dxfId="1263" priority="617" operator="equal">
      <formula>"Moderado"</formula>
    </cfRule>
    <cfRule type="cellIs" dxfId="1262" priority="618" operator="equal">
      <formula>"Menor"</formula>
    </cfRule>
    <cfRule type="cellIs" dxfId="1261" priority="619" operator="equal">
      <formula>"Leve"</formula>
    </cfRule>
  </conditionalFormatting>
  <conditionalFormatting sqref="AD63">
    <cfRule type="cellIs" dxfId="1260" priority="611" operator="equal">
      <formula>"Extremo"</formula>
    </cfRule>
    <cfRule type="cellIs" dxfId="1259" priority="612" operator="equal">
      <formula>"Alto"</formula>
    </cfRule>
    <cfRule type="cellIs" dxfId="1258" priority="613" operator="equal">
      <formula>"Moderado"</formula>
    </cfRule>
    <cfRule type="cellIs" dxfId="1257" priority="614" operator="equal">
      <formula>"Bajo"</formula>
    </cfRule>
  </conditionalFormatting>
  <conditionalFormatting sqref="L61">
    <cfRule type="cellIs" dxfId="1256" priority="606" operator="equal">
      <formula>"Catastrófico"</formula>
    </cfRule>
    <cfRule type="cellIs" dxfId="1255" priority="607" operator="equal">
      <formula>"Mayor"</formula>
    </cfRule>
    <cfRule type="cellIs" dxfId="1254" priority="608" operator="equal">
      <formula>"Moderado"</formula>
    </cfRule>
    <cfRule type="cellIs" dxfId="1253" priority="609" operator="equal">
      <formula>"Menor"</formula>
    </cfRule>
    <cfRule type="cellIs" dxfId="1252" priority="610" operator="equal">
      <formula>"Leve"</formula>
    </cfRule>
  </conditionalFormatting>
  <conditionalFormatting sqref="H61">
    <cfRule type="cellIs" dxfId="1251" priority="601" operator="equal">
      <formula>"Muy Alta"</formula>
    </cfRule>
    <cfRule type="cellIs" dxfId="1250" priority="602" operator="equal">
      <formula>"Alta"</formula>
    </cfRule>
    <cfRule type="cellIs" dxfId="1249" priority="603" operator="equal">
      <formula>"Media"</formula>
    </cfRule>
    <cfRule type="cellIs" dxfId="1248" priority="604" operator="equal">
      <formula>"Baja"</formula>
    </cfRule>
    <cfRule type="cellIs" dxfId="1247" priority="605" operator="equal">
      <formula>"Muy Baja"</formula>
    </cfRule>
  </conditionalFormatting>
  <conditionalFormatting sqref="N61">
    <cfRule type="cellIs" dxfId="1246" priority="597" operator="equal">
      <formula>"Extremo"</formula>
    </cfRule>
    <cfRule type="cellIs" dxfId="1245" priority="598" operator="equal">
      <formula>"Alto"</formula>
    </cfRule>
    <cfRule type="cellIs" dxfId="1244" priority="599" operator="equal">
      <formula>"Moderado"</formula>
    </cfRule>
    <cfRule type="cellIs" dxfId="1243" priority="600" operator="equal">
      <formula>"Bajo"</formula>
    </cfRule>
  </conditionalFormatting>
  <conditionalFormatting sqref="K61">
    <cfRule type="containsText" dxfId="1242" priority="596" operator="containsText" text="❌">
      <formula>NOT(ISERROR(SEARCH("❌",K61)))</formula>
    </cfRule>
  </conditionalFormatting>
  <conditionalFormatting sqref="Z61">
    <cfRule type="cellIs" dxfId="1241" priority="577" operator="equal">
      <formula>"Muy Alta"</formula>
    </cfRule>
    <cfRule type="cellIs" dxfId="1240" priority="578" operator="equal">
      <formula>"Alta"</formula>
    </cfRule>
    <cfRule type="cellIs" dxfId="1239" priority="579" operator="equal">
      <formula>"Media"</formula>
    </cfRule>
    <cfRule type="cellIs" dxfId="1238" priority="580" operator="equal">
      <formula>"Baja"</formula>
    </cfRule>
    <cfRule type="cellIs" dxfId="1237" priority="581" operator="equal">
      <formula>"Muy Baja"</formula>
    </cfRule>
  </conditionalFormatting>
  <conditionalFormatting sqref="AB61">
    <cfRule type="cellIs" dxfId="1236" priority="572" operator="equal">
      <formula>"Catastrófico"</formula>
    </cfRule>
    <cfRule type="cellIs" dxfId="1235" priority="573" operator="equal">
      <formula>"Mayor"</formula>
    </cfRule>
    <cfRule type="cellIs" dxfId="1234" priority="574" operator="equal">
      <formula>"Moderado"</formula>
    </cfRule>
    <cfRule type="cellIs" dxfId="1233" priority="575" operator="equal">
      <formula>"Menor"</formula>
    </cfRule>
    <cfRule type="cellIs" dxfId="1232" priority="576" operator="equal">
      <formula>"Leve"</formula>
    </cfRule>
  </conditionalFormatting>
  <conditionalFormatting sqref="K63">
    <cfRule type="containsText" dxfId="1231" priority="567" operator="containsText" text="❌">
      <formula>NOT(ISERROR(SEARCH("❌",K63)))</formula>
    </cfRule>
  </conditionalFormatting>
  <conditionalFormatting sqref="Z66">
    <cfRule type="cellIs" dxfId="1230" priority="519" operator="equal">
      <formula>"Muy Alta"</formula>
    </cfRule>
    <cfRule type="cellIs" dxfId="1229" priority="520" operator="equal">
      <formula>"Alta"</formula>
    </cfRule>
    <cfRule type="cellIs" dxfId="1228" priority="521" operator="equal">
      <formula>"Media"</formula>
    </cfRule>
    <cfRule type="cellIs" dxfId="1227" priority="522" operator="equal">
      <formula>"Baja"</formula>
    </cfRule>
    <cfRule type="cellIs" dxfId="1226" priority="523" operator="equal">
      <formula>"Muy Baja"</formula>
    </cfRule>
  </conditionalFormatting>
  <conditionalFormatting sqref="AB66">
    <cfRule type="cellIs" dxfId="1225" priority="514" operator="equal">
      <formula>"Catastrófico"</formula>
    </cfRule>
    <cfRule type="cellIs" dxfId="1224" priority="515" operator="equal">
      <formula>"Mayor"</formula>
    </cfRule>
    <cfRule type="cellIs" dxfId="1223" priority="516" operator="equal">
      <formula>"Moderado"</formula>
    </cfRule>
    <cfRule type="cellIs" dxfId="1222" priority="517" operator="equal">
      <formula>"Menor"</formula>
    </cfRule>
    <cfRule type="cellIs" dxfId="1221" priority="518" operator="equal">
      <formula>"Leve"</formula>
    </cfRule>
  </conditionalFormatting>
  <conditionalFormatting sqref="AD66">
    <cfRule type="cellIs" dxfId="1220" priority="510" operator="equal">
      <formula>"Extremo"</formula>
    </cfRule>
    <cfRule type="cellIs" dxfId="1219" priority="511" operator="equal">
      <formula>"Alto"</formula>
    </cfRule>
    <cfRule type="cellIs" dxfId="1218" priority="512" operator="equal">
      <formula>"Moderado"</formula>
    </cfRule>
    <cfRule type="cellIs" dxfId="1217" priority="513" operator="equal">
      <formula>"Bajo"</formula>
    </cfRule>
  </conditionalFormatting>
  <conditionalFormatting sqref="AD65">
    <cfRule type="cellIs" dxfId="1216" priority="496" operator="equal">
      <formula>"Extremo"</formula>
    </cfRule>
    <cfRule type="cellIs" dxfId="1215" priority="497" operator="equal">
      <formula>"Alto"</formula>
    </cfRule>
    <cfRule type="cellIs" dxfId="1214" priority="498" operator="equal">
      <formula>"Moderado"</formula>
    </cfRule>
    <cfRule type="cellIs" dxfId="1213" priority="499" operator="equal">
      <formula>"Bajo"</formula>
    </cfRule>
  </conditionalFormatting>
  <conditionalFormatting sqref="L67">
    <cfRule type="cellIs" dxfId="1212" priority="562" operator="equal">
      <formula>"Catastrófico"</formula>
    </cfRule>
    <cfRule type="cellIs" dxfId="1211" priority="563" operator="equal">
      <formula>"Mayor"</formula>
    </cfRule>
    <cfRule type="cellIs" dxfId="1210" priority="564" operator="equal">
      <formula>"Moderado"</formula>
    </cfRule>
    <cfRule type="cellIs" dxfId="1209" priority="565" operator="equal">
      <formula>"Menor"</formula>
    </cfRule>
    <cfRule type="cellIs" dxfId="1208" priority="566" operator="equal">
      <formula>"Leve"</formula>
    </cfRule>
  </conditionalFormatting>
  <conditionalFormatting sqref="H67">
    <cfRule type="cellIs" dxfId="1207" priority="557" operator="equal">
      <formula>"Muy Alta"</formula>
    </cfRule>
    <cfRule type="cellIs" dxfId="1206" priority="558" operator="equal">
      <formula>"Alta"</formula>
    </cfRule>
    <cfRule type="cellIs" dxfId="1205" priority="559" operator="equal">
      <formula>"Media"</formula>
    </cfRule>
    <cfRule type="cellIs" dxfId="1204" priority="560" operator="equal">
      <formula>"Baja"</formula>
    </cfRule>
    <cfRule type="cellIs" dxfId="1203" priority="561" operator="equal">
      <formula>"Muy Baja"</formula>
    </cfRule>
  </conditionalFormatting>
  <conditionalFormatting sqref="N67">
    <cfRule type="cellIs" dxfId="1202" priority="553" operator="equal">
      <formula>"Extremo"</formula>
    </cfRule>
    <cfRule type="cellIs" dxfId="1201" priority="554" operator="equal">
      <formula>"Alto"</formula>
    </cfRule>
    <cfRule type="cellIs" dxfId="1200" priority="555" operator="equal">
      <formula>"Moderado"</formula>
    </cfRule>
    <cfRule type="cellIs" dxfId="1199" priority="556" operator="equal">
      <formula>"Bajo"</formula>
    </cfRule>
  </conditionalFormatting>
  <conditionalFormatting sqref="Z67">
    <cfRule type="cellIs" dxfId="1198" priority="548" operator="equal">
      <formula>"Muy Alta"</formula>
    </cfRule>
    <cfRule type="cellIs" dxfId="1197" priority="549" operator="equal">
      <formula>"Alta"</formula>
    </cfRule>
    <cfRule type="cellIs" dxfId="1196" priority="550" operator="equal">
      <formula>"Media"</formula>
    </cfRule>
    <cfRule type="cellIs" dxfId="1195" priority="551" operator="equal">
      <formula>"Baja"</formula>
    </cfRule>
    <cfRule type="cellIs" dxfId="1194" priority="552" operator="equal">
      <formula>"Muy Baja"</formula>
    </cfRule>
  </conditionalFormatting>
  <conditionalFormatting sqref="AB67">
    <cfRule type="cellIs" dxfId="1193" priority="543" operator="equal">
      <formula>"Catastrófico"</formula>
    </cfRule>
    <cfRule type="cellIs" dxfId="1192" priority="544" operator="equal">
      <formula>"Mayor"</formula>
    </cfRule>
    <cfRule type="cellIs" dxfId="1191" priority="545" operator="equal">
      <formula>"Moderado"</formula>
    </cfRule>
    <cfRule type="cellIs" dxfId="1190" priority="546" operator="equal">
      <formula>"Menor"</formula>
    </cfRule>
    <cfRule type="cellIs" dxfId="1189" priority="547" operator="equal">
      <formula>"Leve"</formula>
    </cfRule>
  </conditionalFormatting>
  <conditionalFormatting sqref="AD67">
    <cfRule type="cellIs" dxfId="1188" priority="539" operator="equal">
      <formula>"Extremo"</formula>
    </cfRule>
    <cfRule type="cellIs" dxfId="1187" priority="540" operator="equal">
      <formula>"Alto"</formula>
    </cfRule>
    <cfRule type="cellIs" dxfId="1186" priority="541" operator="equal">
      <formula>"Moderado"</formula>
    </cfRule>
    <cfRule type="cellIs" dxfId="1185" priority="542" operator="equal">
      <formula>"Bajo"</formula>
    </cfRule>
  </conditionalFormatting>
  <conditionalFormatting sqref="L65">
    <cfRule type="cellIs" dxfId="1184" priority="534" operator="equal">
      <formula>"Catastrófico"</formula>
    </cfRule>
    <cfRule type="cellIs" dxfId="1183" priority="535" operator="equal">
      <formula>"Mayor"</formula>
    </cfRule>
    <cfRule type="cellIs" dxfId="1182" priority="536" operator="equal">
      <formula>"Moderado"</formula>
    </cfRule>
    <cfRule type="cellIs" dxfId="1181" priority="537" operator="equal">
      <formula>"Menor"</formula>
    </cfRule>
    <cfRule type="cellIs" dxfId="1180" priority="538" operator="equal">
      <formula>"Leve"</formula>
    </cfRule>
  </conditionalFormatting>
  <conditionalFormatting sqref="H65">
    <cfRule type="cellIs" dxfId="1179" priority="529" operator="equal">
      <formula>"Muy Alta"</formula>
    </cfRule>
    <cfRule type="cellIs" dxfId="1178" priority="530" operator="equal">
      <formula>"Alta"</formula>
    </cfRule>
    <cfRule type="cellIs" dxfId="1177" priority="531" operator="equal">
      <formula>"Media"</formula>
    </cfRule>
    <cfRule type="cellIs" dxfId="1176" priority="532" operator="equal">
      <formula>"Baja"</formula>
    </cfRule>
    <cfRule type="cellIs" dxfId="1175" priority="533" operator="equal">
      <formula>"Muy Baja"</formula>
    </cfRule>
  </conditionalFormatting>
  <conditionalFormatting sqref="N65">
    <cfRule type="cellIs" dxfId="1174" priority="525" operator="equal">
      <formula>"Extremo"</formula>
    </cfRule>
    <cfRule type="cellIs" dxfId="1173" priority="526" operator="equal">
      <formula>"Alto"</formula>
    </cfRule>
    <cfRule type="cellIs" dxfId="1172" priority="527" operator="equal">
      <formula>"Moderado"</formula>
    </cfRule>
    <cfRule type="cellIs" dxfId="1171" priority="528" operator="equal">
      <formula>"Bajo"</formula>
    </cfRule>
  </conditionalFormatting>
  <conditionalFormatting sqref="K65">
    <cfRule type="containsText" dxfId="1170" priority="524" operator="containsText" text="❌">
      <formula>NOT(ISERROR(SEARCH("❌",K65)))</formula>
    </cfRule>
  </conditionalFormatting>
  <conditionalFormatting sqref="Z65">
    <cfRule type="cellIs" dxfId="1169" priority="505" operator="equal">
      <formula>"Muy Alta"</formula>
    </cfRule>
    <cfRule type="cellIs" dxfId="1168" priority="506" operator="equal">
      <formula>"Alta"</formula>
    </cfRule>
    <cfRule type="cellIs" dxfId="1167" priority="507" operator="equal">
      <formula>"Media"</formula>
    </cfRule>
    <cfRule type="cellIs" dxfId="1166" priority="508" operator="equal">
      <formula>"Baja"</formula>
    </cfRule>
    <cfRule type="cellIs" dxfId="1165" priority="509" operator="equal">
      <formula>"Muy Baja"</formula>
    </cfRule>
  </conditionalFormatting>
  <conditionalFormatting sqref="AB65">
    <cfRule type="cellIs" dxfId="1164" priority="500" operator="equal">
      <formula>"Catastrófico"</formula>
    </cfRule>
    <cfRule type="cellIs" dxfId="1163" priority="501" operator="equal">
      <formula>"Mayor"</formula>
    </cfRule>
    <cfRule type="cellIs" dxfId="1162" priority="502" operator="equal">
      <formula>"Moderado"</formula>
    </cfRule>
    <cfRule type="cellIs" dxfId="1161" priority="503" operator="equal">
      <formula>"Menor"</formula>
    </cfRule>
    <cfRule type="cellIs" dxfId="1160" priority="504" operator="equal">
      <formula>"Leve"</formula>
    </cfRule>
  </conditionalFormatting>
  <conditionalFormatting sqref="K67">
    <cfRule type="containsText" dxfId="1159" priority="495" operator="containsText" text="❌">
      <formula>NOT(ISERROR(SEARCH("❌",K67)))</formula>
    </cfRule>
  </conditionalFormatting>
  <conditionalFormatting sqref="AD13">
    <cfRule type="cellIs" dxfId="1158" priority="491" operator="equal">
      <formula>"Extremo"</formula>
    </cfRule>
    <cfRule type="cellIs" dxfId="1157" priority="492" operator="equal">
      <formula>"Alto"</formula>
    </cfRule>
    <cfRule type="cellIs" dxfId="1156" priority="493" operator="equal">
      <formula>"Moderado"</formula>
    </cfRule>
    <cfRule type="cellIs" dxfId="1155" priority="494" operator="equal">
      <formula>"Bajo"</formula>
    </cfRule>
  </conditionalFormatting>
  <conditionalFormatting sqref="AD14">
    <cfRule type="cellIs" dxfId="1154" priority="407" operator="equal">
      <formula>"Extremo"</formula>
    </cfRule>
    <cfRule type="cellIs" dxfId="1153" priority="408" operator="equal">
      <formula>"Alto"</formula>
    </cfRule>
    <cfRule type="cellIs" dxfId="1152" priority="409" operator="equal">
      <formula>"Moderado"</formula>
    </cfRule>
    <cfRule type="cellIs" dxfId="1151" priority="410" operator="equal">
      <formula>"Bajo"</formula>
    </cfRule>
  </conditionalFormatting>
  <conditionalFormatting sqref="L20">
    <cfRule type="cellIs" dxfId="1150" priority="486" operator="equal">
      <formula>"Catastrófico"</formula>
    </cfRule>
    <cfRule type="cellIs" dxfId="1149" priority="487" operator="equal">
      <formula>"Mayor"</formula>
    </cfRule>
    <cfRule type="cellIs" dxfId="1148" priority="488" operator="equal">
      <formula>"Moderado"</formula>
    </cfRule>
    <cfRule type="cellIs" dxfId="1147" priority="489" operator="equal">
      <formula>"Menor"</formula>
    </cfRule>
    <cfRule type="cellIs" dxfId="1146" priority="490" operator="equal">
      <formula>"Leve"</formula>
    </cfRule>
  </conditionalFormatting>
  <conditionalFormatting sqref="H20">
    <cfRule type="cellIs" dxfId="1145" priority="481" operator="equal">
      <formula>"Muy Alta"</formula>
    </cfRule>
    <cfRule type="cellIs" dxfId="1144" priority="482" operator="equal">
      <formula>"Alta"</formula>
    </cfRule>
    <cfRule type="cellIs" dxfId="1143" priority="483" operator="equal">
      <formula>"Media"</formula>
    </cfRule>
    <cfRule type="cellIs" dxfId="1142" priority="484" operator="equal">
      <formula>"Baja"</formula>
    </cfRule>
    <cfRule type="cellIs" dxfId="1141" priority="485" operator="equal">
      <formula>"Muy Baja"</formula>
    </cfRule>
  </conditionalFormatting>
  <conditionalFormatting sqref="N20">
    <cfRule type="cellIs" dxfId="1140" priority="477" operator="equal">
      <formula>"Extremo"</formula>
    </cfRule>
    <cfRule type="cellIs" dxfId="1139" priority="478" operator="equal">
      <formula>"Alto"</formula>
    </cfRule>
    <cfRule type="cellIs" dxfId="1138" priority="479" operator="equal">
      <formula>"Moderado"</formula>
    </cfRule>
    <cfRule type="cellIs" dxfId="1137" priority="480" operator="equal">
      <formula>"Bajo"</formula>
    </cfRule>
  </conditionalFormatting>
  <conditionalFormatting sqref="Z20">
    <cfRule type="cellIs" dxfId="1136" priority="472" operator="equal">
      <formula>"Muy Alta"</formula>
    </cfRule>
    <cfRule type="cellIs" dxfId="1135" priority="473" operator="equal">
      <formula>"Alta"</formula>
    </cfRule>
    <cfRule type="cellIs" dxfId="1134" priority="474" operator="equal">
      <formula>"Media"</formula>
    </cfRule>
    <cfRule type="cellIs" dxfId="1133" priority="475" operator="equal">
      <formula>"Baja"</formula>
    </cfRule>
    <cfRule type="cellIs" dxfId="1132" priority="476" operator="equal">
      <formula>"Muy Baja"</formula>
    </cfRule>
  </conditionalFormatting>
  <conditionalFormatting sqref="AB20">
    <cfRule type="cellIs" dxfId="1131" priority="467" operator="equal">
      <formula>"Catastrófico"</formula>
    </cfRule>
    <cfRule type="cellIs" dxfId="1130" priority="468" operator="equal">
      <formula>"Mayor"</formula>
    </cfRule>
    <cfRule type="cellIs" dxfId="1129" priority="469" operator="equal">
      <formula>"Moderado"</formula>
    </cfRule>
    <cfRule type="cellIs" dxfId="1128" priority="470" operator="equal">
      <formula>"Menor"</formula>
    </cfRule>
    <cfRule type="cellIs" dxfId="1127" priority="471" operator="equal">
      <formula>"Leve"</formula>
    </cfRule>
  </conditionalFormatting>
  <conditionalFormatting sqref="AD20">
    <cfRule type="cellIs" dxfId="1126" priority="463" operator="equal">
      <formula>"Extremo"</formula>
    </cfRule>
    <cfRule type="cellIs" dxfId="1125" priority="464" operator="equal">
      <formula>"Alto"</formula>
    </cfRule>
    <cfRule type="cellIs" dxfId="1124" priority="465" operator="equal">
      <formula>"Moderado"</formula>
    </cfRule>
    <cfRule type="cellIs" dxfId="1123" priority="466" operator="equal">
      <formula>"Bajo"</formula>
    </cfRule>
  </conditionalFormatting>
  <conditionalFormatting sqref="L16">
    <cfRule type="cellIs" dxfId="1122" priority="458" operator="equal">
      <formula>"Catastrófico"</formula>
    </cfRule>
    <cfRule type="cellIs" dxfId="1121" priority="459" operator="equal">
      <formula>"Mayor"</formula>
    </cfRule>
    <cfRule type="cellIs" dxfId="1120" priority="460" operator="equal">
      <formula>"Moderado"</formula>
    </cfRule>
    <cfRule type="cellIs" dxfId="1119" priority="461" operator="equal">
      <formula>"Menor"</formula>
    </cfRule>
    <cfRule type="cellIs" dxfId="1118" priority="462" operator="equal">
      <formula>"Leve"</formula>
    </cfRule>
  </conditionalFormatting>
  <conditionalFormatting sqref="H16">
    <cfRule type="cellIs" dxfId="1117" priority="453" operator="equal">
      <formula>"Muy Alta"</formula>
    </cfRule>
    <cfRule type="cellIs" dxfId="1116" priority="454" operator="equal">
      <formula>"Alta"</formula>
    </cfRule>
    <cfRule type="cellIs" dxfId="1115" priority="455" operator="equal">
      <formula>"Media"</formula>
    </cfRule>
    <cfRule type="cellIs" dxfId="1114" priority="456" operator="equal">
      <formula>"Baja"</formula>
    </cfRule>
    <cfRule type="cellIs" dxfId="1113" priority="457" operator="equal">
      <formula>"Muy Baja"</formula>
    </cfRule>
  </conditionalFormatting>
  <conditionalFormatting sqref="N16">
    <cfRule type="cellIs" dxfId="1112" priority="449" operator="equal">
      <formula>"Extremo"</formula>
    </cfRule>
    <cfRule type="cellIs" dxfId="1111" priority="450" operator="equal">
      <formula>"Alto"</formula>
    </cfRule>
    <cfRule type="cellIs" dxfId="1110" priority="451" operator="equal">
      <formula>"Moderado"</formula>
    </cfRule>
    <cfRule type="cellIs" dxfId="1109" priority="452" operator="equal">
      <formula>"Bajo"</formula>
    </cfRule>
  </conditionalFormatting>
  <conditionalFormatting sqref="Z16">
    <cfRule type="cellIs" dxfId="1108" priority="444" operator="equal">
      <formula>"Muy Alta"</formula>
    </cfRule>
    <cfRule type="cellIs" dxfId="1107" priority="445" operator="equal">
      <formula>"Alta"</formula>
    </cfRule>
    <cfRule type="cellIs" dxfId="1106" priority="446" operator="equal">
      <formula>"Media"</formula>
    </cfRule>
    <cfRule type="cellIs" dxfId="1105" priority="447" operator="equal">
      <formula>"Baja"</formula>
    </cfRule>
    <cfRule type="cellIs" dxfId="1104" priority="448" operator="equal">
      <formula>"Muy Baja"</formula>
    </cfRule>
  </conditionalFormatting>
  <conditionalFormatting sqref="AB16">
    <cfRule type="cellIs" dxfId="1103" priority="439" operator="equal">
      <formula>"Catastrófico"</formula>
    </cfRule>
    <cfRule type="cellIs" dxfId="1102" priority="440" operator="equal">
      <formula>"Mayor"</formula>
    </cfRule>
    <cfRule type="cellIs" dxfId="1101" priority="441" operator="equal">
      <formula>"Moderado"</formula>
    </cfRule>
    <cfRule type="cellIs" dxfId="1100" priority="442" operator="equal">
      <formula>"Menor"</formula>
    </cfRule>
    <cfRule type="cellIs" dxfId="1099" priority="443" operator="equal">
      <formula>"Leve"</formula>
    </cfRule>
  </conditionalFormatting>
  <conditionalFormatting sqref="AD16">
    <cfRule type="cellIs" dxfId="1098" priority="435" operator="equal">
      <formula>"Extremo"</formula>
    </cfRule>
    <cfRule type="cellIs" dxfId="1097" priority="436" operator="equal">
      <formula>"Alto"</formula>
    </cfRule>
    <cfRule type="cellIs" dxfId="1096" priority="437" operator="equal">
      <formula>"Moderado"</formula>
    </cfRule>
    <cfRule type="cellIs" dxfId="1095" priority="438" operator="equal">
      <formula>"Bajo"</formula>
    </cfRule>
  </conditionalFormatting>
  <conditionalFormatting sqref="L14">
    <cfRule type="cellIs" dxfId="1094" priority="430" operator="equal">
      <formula>"Catastrófico"</formula>
    </cfRule>
    <cfRule type="cellIs" dxfId="1093" priority="431" operator="equal">
      <formula>"Mayor"</formula>
    </cfRule>
    <cfRule type="cellIs" dxfId="1092" priority="432" operator="equal">
      <formula>"Moderado"</formula>
    </cfRule>
    <cfRule type="cellIs" dxfId="1091" priority="433" operator="equal">
      <formula>"Menor"</formula>
    </cfRule>
    <cfRule type="cellIs" dxfId="1090" priority="434" operator="equal">
      <formula>"Leve"</formula>
    </cfRule>
  </conditionalFormatting>
  <conditionalFormatting sqref="H14">
    <cfRule type="cellIs" dxfId="1089" priority="425" operator="equal">
      <formula>"Muy Alta"</formula>
    </cfRule>
    <cfRule type="cellIs" dxfId="1088" priority="426" operator="equal">
      <formula>"Alta"</formula>
    </cfRule>
    <cfRule type="cellIs" dxfId="1087" priority="427" operator="equal">
      <formula>"Media"</formula>
    </cfRule>
    <cfRule type="cellIs" dxfId="1086" priority="428" operator="equal">
      <formula>"Baja"</formula>
    </cfRule>
    <cfRule type="cellIs" dxfId="1085" priority="429" operator="equal">
      <formula>"Muy Baja"</formula>
    </cfRule>
  </conditionalFormatting>
  <conditionalFormatting sqref="N14">
    <cfRule type="cellIs" dxfId="1084" priority="421" operator="equal">
      <formula>"Extremo"</formula>
    </cfRule>
    <cfRule type="cellIs" dxfId="1083" priority="422" operator="equal">
      <formula>"Alto"</formula>
    </cfRule>
    <cfRule type="cellIs" dxfId="1082" priority="423" operator="equal">
      <formula>"Moderado"</formula>
    </cfRule>
    <cfRule type="cellIs" dxfId="1081" priority="424" operator="equal">
      <formula>"Bajo"</formula>
    </cfRule>
  </conditionalFormatting>
  <conditionalFormatting sqref="Z14">
    <cfRule type="cellIs" dxfId="1080" priority="416" operator="equal">
      <formula>"Muy Alta"</formula>
    </cfRule>
    <cfRule type="cellIs" dxfId="1079" priority="417" operator="equal">
      <formula>"Alta"</formula>
    </cfRule>
    <cfRule type="cellIs" dxfId="1078" priority="418" operator="equal">
      <formula>"Media"</formula>
    </cfRule>
    <cfRule type="cellIs" dxfId="1077" priority="419" operator="equal">
      <formula>"Baja"</formula>
    </cfRule>
    <cfRule type="cellIs" dxfId="1076" priority="420" operator="equal">
      <formula>"Muy Baja"</formula>
    </cfRule>
  </conditionalFormatting>
  <conditionalFormatting sqref="AB14">
    <cfRule type="cellIs" dxfId="1075" priority="411" operator="equal">
      <formula>"Catastrófico"</formula>
    </cfRule>
    <cfRule type="cellIs" dxfId="1074" priority="412" operator="equal">
      <formula>"Mayor"</formula>
    </cfRule>
    <cfRule type="cellIs" dxfId="1073" priority="413" operator="equal">
      <formula>"Moderado"</formula>
    </cfRule>
    <cfRule type="cellIs" dxfId="1072" priority="414" operator="equal">
      <formula>"Menor"</formula>
    </cfRule>
    <cfRule type="cellIs" dxfId="1071" priority="415" operator="equal">
      <formula>"Leve"</formula>
    </cfRule>
  </conditionalFormatting>
  <conditionalFormatting sqref="K16 K14">
    <cfRule type="containsText" dxfId="1070" priority="406" operator="containsText" text="❌">
      <formula>NOT(ISERROR(SEARCH("❌",K14)))</formula>
    </cfRule>
  </conditionalFormatting>
  <conditionalFormatting sqref="L21">
    <cfRule type="cellIs" dxfId="1069" priority="401" operator="equal">
      <formula>"Catastrófico"</formula>
    </cfRule>
    <cfRule type="cellIs" dxfId="1068" priority="402" operator="equal">
      <formula>"Mayor"</formula>
    </cfRule>
    <cfRule type="cellIs" dxfId="1067" priority="403" operator="equal">
      <formula>"Moderado"</formula>
    </cfRule>
    <cfRule type="cellIs" dxfId="1066" priority="404" operator="equal">
      <formula>"Menor"</formula>
    </cfRule>
    <cfRule type="cellIs" dxfId="1065" priority="405" operator="equal">
      <formula>"Leve"</formula>
    </cfRule>
  </conditionalFormatting>
  <conditionalFormatting sqref="H21">
    <cfRule type="cellIs" dxfId="1064" priority="396" operator="equal">
      <formula>"Muy Alta"</formula>
    </cfRule>
    <cfRule type="cellIs" dxfId="1063" priority="397" operator="equal">
      <formula>"Alta"</formula>
    </cfRule>
    <cfRule type="cellIs" dxfId="1062" priority="398" operator="equal">
      <formula>"Media"</formula>
    </cfRule>
    <cfRule type="cellIs" dxfId="1061" priority="399" operator="equal">
      <formula>"Baja"</formula>
    </cfRule>
    <cfRule type="cellIs" dxfId="1060" priority="400" operator="equal">
      <formula>"Muy Baja"</formula>
    </cfRule>
  </conditionalFormatting>
  <conditionalFormatting sqref="N21">
    <cfRule type="cellIs" dxfId="1059" priority="392" operator="equal">
      <formula>"Extremo"</formula>
    </cfRule>
    <cfRule type="cellIs" dxfId="1058" priority="393" operator="equal">
      <formula>"Alto"</formula>
    </cfRule>
    <cfRule type="cellIs" dxfId="1057" priority="394" operator="equal">
      <formula>"Moderado"</formula>
    </cfRule>
    <cfRule type="cellIs" dxfId="1056" priority="395" operator="equal">
      <formula>"Bajo"</formula>
    </cfRule>
  </conditionalFormatting>
  <conditionalFormatting sqref="Z22">
    <cfRule type="cellIs" dxfId="1055" priority="387" operator="equal">
      <formula>"Muy Alta"</formula>
    </cfRule>
    <cfRule type="cellIs" dxfId="1054" priority="388" operator="equal">
      <formula>"Alta"</formula>
    </cfRule>
    <cfRule type="cellIs" dxfId="1053" priority="389" operator="equal">
      <formula>"Media"</formula>
    </cfRule>
    <cfRule type="cellIs" dxfId="1052" priority="390" operator="equal">
      <formula>"Baja"</formula>
    </cfRule>
    <cfRule type="cellIs" dxfId="1051" priority="391" operator="equal">
      <formula>"Muy Baja"</formula>
    </cfRule>
  </conditionalFormatting>
  <conditionalFormatting sqref="AB22">
    <cfRule type="cellIs" dxfId="1050" priority="382" operator="equal">
      <formula>"Catastrófico"</formula>
    </cfRule>
    <cfRule type="cellIs" dxfId="1049" priority="383" operator="equal">
      <formula>"Mayor"</formula>
    </cfRule>
    <cfRule type="cellIs" dxfId="1048" priority="384" operator="equal">
      <formula>"Moderado"</formula>
    </cfRule>
    <cfRule type="cellIs" dxfId="1047" priority="385" operator="equal">
      <formula>"Menor"</formula>
    </cfRule>
    <cfRule type="cellIs" dxfId="1046" priority="386" operator="equal">
      <formula>"Leve"</formula>
    </cfRule>
  </conditionalFormatting>
  <conditionalFormatting sqref="AD22">
    <cfRule type="cellIs" dxfId="1045" priority="378" operator="equal">
      <formula>"Extremo"</formula>
    </cfRule>
    <cfRule type="cellIs" dxfId="1044" priority="379" operator="equal">
      <formula>"Alto"</formula>
    </cfRule>
    <cfRule type="cellIs" dxfId="1043" priority="380" operator="equal">
      <formula>"Moderado"</formula>
    </cfRule>
    <cfRule type="cellIs" dxfId="1042" priority="381" operator="equal">
      <formula>"Bajo"</formula>
    </cfRule>
  </conditionalFormatting>
  <conditionalFormatting sqref="Z21">
    <cfRule type="cellIs" dxfId="1041" priority="373" operator="equal">
      <formula>"Muy Alta"</formula>
    </cfRule>
    <cfRule type="cellIs" dxfId="1040" priority="374" operator="equal">
      <formula>"Alta"</formula>
    </cfRule>
    <cfRule type="cellIs" dxfId="1039" priority="375" operator="equal">
      <formula>"Media"</formula>
    </cfRule>
    <cfRule type="cellIs" dxfId="1038" priority="376" operator="equal">
      <formula>"Baja"</formula>
    </cfRule>
    <cfRule type="cellIs" dxfId="1037" priority="377" operator="equal">
      <formula>"Muy Baja"</formula>
    </cfRule>
  </conditionalFormatting>
  <conditionalFormatting sqref="AB21">
    <cfRule type="cellIs" dxfId="1036" priority="368" operator="equal">
      <formula>"Catastrófico"</formula>
    </cfRule>
    <cfRule type="cellIs" dxfId="1035" priority="369" operator="equal">
      <formula>"Mayor"</formula>
    </cfRule>
    <cfRule type="cellIs" dxfId="1034" priority="370" operator="equal">
      <formula>"Moderado"</formula>
    </cfRule>
    <cfRule type="cellIs" dxfId="1033" priority="371" operator="equal">
      <formula>"Menor"</formula>
    </cfRule>
    <cfRule type="cellIs" dxfId="1032" priority="372" operator="equal">
      <formula>"Leve"</formula>
    </cfRule>
  </conditionalFormatting>
  <conditionalFormatting sqref="AD21">
    <cfRule type="cellIs" dxfId="1031" priority="364" operator="equal">
      <formula>"Extremo"</formula>
    </cfRule>
    <cfRule type="cellIs" dxfId="1030" priority="365" operator="equal">
      <formula>"Alto"</formula>
    </cfRule>
    <cfRule type="cellIs" dxfId="1029" priority="366" operator="equal">
      <formula>"Moderado"</formula>
    </cfRule>
    <cfRule type="cellIs" dxfId="1028" priority="367" operator="equal">
      <formula>"Bajo"</formula>
    </cfRule>
  </conditionalFormatting>
  <conditionalFormatting sqref="L23">
    <cfRule type="cellIs" dxfId="1027" priority="359" operator="equal">
      <formula>"Catastrófico"</formula>
    </cfRule>
    <cfRule type="cellIs" dxfId="1026" priority="360" operator="equal">
      <formula>"Mayor"</formula>
    </cfRule>
    <cfRule type="cellIs" dxfId="1025" priority="361" operator="equal">
      <formula>"Moderado"</formula>
    </cfRule>
    <cfRule type="cellIs" dxfId="1024" priority="362" operator="equal">
      <formula>"Menor"</formula>
    </cfRule>
    <cfRule type="cellIs" dxfId="1023" priority="363" operator="equal">
      <formula>"Leve"</formula>
    </cfRule>
  </conditionalFormatting>
  <conditionalFormatting sqref="H23">
    <cfRule type="cellIs" dxfId="1022" priority="354" operator="equal">
      <formula>"Muy Alta"</formula>
    </cfRule>
    <cfRule type="cellIs" dxfId="1021" priority="355" operator="equal">
      <formula>"Alta"</formula>
    </cfRule>
    <cfRule type="cellIs" dxfId="1020" priority="356" operator="equal">
      <formula>"Media"</formula>
    </cfRule>
    <cfRule type="cellIs" dxfId="1019" priority="357" operator="equal">
      <formula>"Baja"</formula>
    </cfRule>
    <cfRule type="cellIs" dxfId="1018" priority="358" operator="equal">
      <formula>"Muy Baja"</formula>
    </cfRule>
  </conditionalFormatting>
  <conditionalFormatting sqref="N23">
    <cfRule type="cellIs" dxfId="1017" priority="350" operator="equal">
      <formula>"Extremo"</formula>
    </cfRule>
    <cfRule type="cellIs" dxfId="1016" priority="351" operator="equal">
      <formula>"Alto"</formula>
    </cfRule>
    <cfRule type="cellIs" dxfId="1015" priority="352" operator="equal">
      <formula>"Moderado"</formula>
    </cfRule>
    <cfRule type="cellIs" dxfId="1014" priority="353" operator="equal">
      <formula>"Bajo"</formula>
    </cfRule>
  </conditionalFormatting>
  <conditionalFormatting sqref="Z23">
    <cfRule type="cellIs" dxfId="1013" priority="345" operator="equal">
      <formula>"Muy Alta"</formula>
    </cfRule>
    <cfRule type="cellIs" dxfId="1012" priority="346" operator="equal">
      <formula>"Alta"</formula>
    </cfRule>
    <cfRule type="cellIs" dxfId="1011" priority="347" operator="equal">
      <formula>"Media"</formula>
    </cfRule>
    <cfRule type="cellIs" dxfId="1010" priority="348" operator="equal">
      <formula>"Baja"</formula>
    </cfRule>
    <cfRule type="cellIs" dxfId="1009" priority="349" operator="equal">
      <formula>"Muy Baja"</formula>
    </cfRule>
  </conditionalFormatting>
  <conditionalFormatting sqref="AB23">
    <cfRule type="cellIs" dxfId="1008" priority="340" operator="equal">
      <formula>"Catastrófico"</formula>
    </cfRule>
    <cfRule type="cellIs" dxfId="1007" priority="341" operator="equal">
      <formula>"Mayor"</formula>
    </cfRule>
    <cfRule type="cellIs" dxfId="1006" priority="342" operator="equal">
      <formula>"Moderado"</formula>
    </cfRule>
    <cfRule type="cellIs" dxfId="1005" priority="343" operator="equal">
      <formula>"Menor"</formula>
    </cfRule>
    <cfRule type="cellIs" dxfId="1004" priority="344" operator="equal">
      <formula>"Leve"</formula>
    </cfRule>
  </conditionalFormatting>
  <conditionalFormatting sqref="AD23">
    <cfRule type="cellIs" dxfId="1003" priority="336" operator="equal">
      <formula>"Extremo"</formula>
    </cfRule>
    <cfRule type="cellIs" dxfId="1002" priority="337" operator="equal">
      <formula>"Alto"</formula>
    </cfRule>
    <cfRule type="cellIs" dxfId="1001" priority="338" operator="equal">
      <formula>"Moderado"</formula>
    </cfRule>
    <cfRule type="cellIs" dxfId="1000" priority="339" operator="equal">
      <formula>"Bajo"</formula>
    </cfRule>
  </conditionalFormatting>
  <conditionalFormatting sqref="L24">
    <cfRule type="cellIs" dxfId="999" priority="331" operator="equal">
      <formula>"Catastrófico"</formula>
    </cfRule>
    <cfRule type="cellIs" dxfId="998" priority="332" operator="equal">
      <formula>"Mayor"</formula>
    </cfRule>
    <cfRule type="cellIs" dxfId="997" priority="333" operator="equal">
      <formula>"Moderado"</formula>
    </cfRule>
    <cfRule type="cellIs" dxfId="996" priority="334" operator="equal">
      <formula>"Menor"</formula>
    </cfRule>
    <cfRule type="cellIs" dxfId="995" priority="335" operator="equal">
      <formula>"Leve"</formula>
    </cfRule>
  </conditionalFormatting>
  <conditionalFormatting sqref="H24">
    <cfRule type="cellIs" dxfId="994" priority="326" operator="equal">
      <formula>"Muy Alta"</formula>
    </cfRule>
    <cfRule type="cellIs" dxfId="993" priority="327" operator="equal">
      <formula>"Alta"</formula>
    </cfRule>
    <cfRule type="cellIs" dxfId="992" priority="328" operator="equal">
      <formula>"Media"</formula>
    </cfRule>
    <cfRule type="cellIs" dxfId="991" priority="329" operator="equal">
      <formula>"Baja"</formula>
    </cfRule>
    <cfRule type="cellIs" dxfId="990" priority="330" operator="equal">
      <formula>"Muy Baja"</formula>
    </cfRule>
  </conditionalFormatting>
  <conditionalFormatting sqref="N24">
    <cfRule type="cellIs" dxfId="989" priority="322" operator="equal">
      <formula>"Extremo"</formula>
    </cfRule>
    <cfRule type="cellIs" dxfId="988" priority="323" operator="equal">
      <formula>"Alto"</formula>
    </cfRule>
    <cfRule type="cellIs" dxfId="987" priority="324" operator="equal">
      <formula>"Moderado"</formula>
    </cfRule>
    <cfRule type="cellIs" dxfId="986" priority="325" operator="equal">
      <formula>"Bajo"</formula>
    </cfRule>
  </conditionalFormatting>
  <conditionalFormatting sqref="Z24">
    <cfRule type="cellIs" dxfId="985" priority="317" operator="equal">
      <formula>"Muy Alta"</formula>
    </cfRule>
    <cfRule type="cellIs" dxfId="984" priority="318" operator="equal">
      <formula>"Alta"</formula>
    </cfRule>
    <cfRule type="cellIs" dxfId="983" priority="319" operator="equal">
      <formula>"Media"</formula>
    </cfRule>
    <cfRule type="cellIs" dxfId="982" priority="320" operator="equal">
      <formula>"Baja"</formula>
    </cfRule>
    <cfRule type="cellIs" dxfId="981" priority="321" operator="equal">
      <formula>"Muy Baja"</formula>
    </cfRule>
  </conditionalFormatting>
  <conditionalFormatting sqref="AB24">
    <cfRule type="cellIs" dxfId="980" priority="312" operator="equal">
      <formula>"Catastrófico"</formula>
    </cfRule>
    <cfRule type="cellIs" dxfId="979" priority="313" operator="equal">
      <formula>"Mayor"</formula>
    </cfRule>
    <cfRule type="cellIs" dxfId="978" priority="314" operator="equal">
      <formula>"Moderado"</formula>
    </cfRule>
    <cfRule type="cellIs" dxfId="977" priority="315" operator="equal">
      <formula>"Menor"</formula>
    </cfRule>
    <cfRule type="cellIs" dxfId="976" priority="316" operator="equal">
      <formula>"Leve"</formula>
    </cfRule>
  </conditionalFormatting>
  <conditionalFormatting sqref="AD24">
    <cfRule type="cellIs" dxfId="975" priority="308" operator="equal">
      <formula>"Extremo"</formula>
    </cfRule>
    <cfRule type="cellIs" dxfId="974" priority="309" operator="equal">
      <formula>"Alto"</formula>
    </cfRule>
    <cfRule type="cellIs" dxfId="973" priority="310" operator="equal">
      <formula>"Moderado"</formula>
    </cfRule>
    <cfRule type="cellIs" dxfId="972" priority="311" operator="equal">
      <formula>"Bajo"</formula>
    </cfRule>
  </conditionalFormatting>
  <conditionalFormatting sqref="L25">
    <cfRule type="cellIs" dxfId="971" priority="303" operator="equal">
      <formula>"Catastrófico"</formula>
    </cfRule>
    <cfRule type="cellIs" dxfId="970" priority="304" operator="equal">
      <formula>"Mayor"</formula>
    </cfRule>
    <cfRule type="cellIs" dxfId="969" priority="305" operator="equal">
      <formula>"Moderado"</formula>
    </cfRule>
    <cfRule type="cellIs" dxfId="968" priority="306" operator="equal">
      <formula>"Menor"</formula>
    </cfRule>
    <cfRule type="cellIs" dxfId="967" priority="307" operator="equal">
      <formula>"Leve"</formula>
    </cfRule>
  </conditionalFormatting>
  <conditionalFormatting sqref="H25">
    <cfRule type="cellIs" dxfId="966" priority="298" operator="equal">
      <formula>"Muy Alta"</formula>
    </cfRule>
    <cfRule type="cellIs" dxfId="965" priority="299" operator="equal">
      <formula>"Alta"</formula>
    </cfRule>
    <cfRule type="cellIs" dxfId="964" priority="300" operator="equal">
      <formula>"Media"</formula>
    </cfRule>
    <cfRule type="cellIs" dxfId="963" priority="301" operator="equal">
      <formula>"Baja"</formula>
    </cfRule>
    <cfRule type="cellIs" dxfId="962" priority="302" operator="equal">
      <formula>"Muy Baja"</formula>
    </cfRule>
  </conditionalFormatting>
  <conditionalFormatting sqref="N25">
    <cfRule type="cellIs" dxfId="961" priority="294" operator="equal">
      <formula>"Extremo"</formula>
    </cfRule>
    <cfRule type="cellIs" dxfId="960" priority="295" operator="equal">
      <formula>"Alto"</formula>
    </cfRule>
    <cfRule type="cellIs" dxfId="959" priority="296" operator="equal">
      <formula>"Moderado"</formula>
    </cfRule>
    <cfRule type="cellIs" dxfId="958" priority="297" operator="equal">
      <formula>"Bajo"</formula>
    </cfRule>
  </conditionalFormatting>
  <conditionalFormatting sqref="Z25">
    <cfRule type="cellIs" dxfId="957" priority="289" operator="equal">
      <formula>"Muy Alta"</formula>
    </cfRule>
    <cfRule type="cellIs" dxfId="956" priority="290" operator="equal">
      <formula>"Alta"</formula>
    </cfRule>
    <cfRule type="cellIs" dxfId="955" priority="291" operator="equal">
      <formula>"Media"</formula>
    </cfRule>
    <cfRule type="cellIs" dxfId="954" priority="292" operator="equal">
      <formula>"Baja"</formula>
    </cfRule>
    <cfRule type="cellIs" dxfId="953" priority="293" operator="equal">
      <formula>"Muy Baja"</formula>
    </cfRule>
  </conditionalFormatting>
  <conditionalFormatting sqref="AB25">
    <cfRule type="cellIs" dxfId="952" priority="284" operator="equal">
      <formula>"Catastrófico"</formula>
    </cfRule>
    <cfRule type="cellIs" dxfId="951" priority="285" operator="equal">
      <formula>"Mayor"</formula>
    </cfRule>
    <cfRule type="cellIs" dxfId="950" priority="286" operator="equal">
      <formula>"Moderado"</formula>
    </cfRule>
    <cfRule type="cellIs" dxfId="949" priority="287" operator="equal">
      <formula>"Menor"</formula>
    </cfRule>
    <cfRule type="cellIs" dxfId="948" priority="288" operator="equal">
      <formula>"Leve"</formula>
    </cfRule>
  </conditionalFormatting>
  <conditionalFormatting sqref="AD25">
    <cfRule type="cellIs" dxfId="947" priority="280" operator="equal">
      <formula>"Extremo"</formula>
    </cfRule>
    <cfRule type="cellIs" dxfId="946" priority="281" operator="equal">
      <formula>"Alto"</formula>
    </cfRule>
    <cfRule type="cellIs" dxfId="945" priority="282" operator="equal">
      <formula>"Moderado"</formula>
    </cfRule>
    <cfRule type="cellIs" dxfId="944" priority="283" operator="equal">
      <formula>"Bajo"</formula>
    </cfRule>
  </conditionalFormatting>
  <conditionalFormatting sqref="L26">
    <cfRule type="cellIs" dxfId="943" priority="275" operator="equal">
      <formula>"Catastrófico"</formula>
    </cfRule>
    <cfRule type="cellIs" dxfId="942" priority="276" operator="equal">
      <formula>"Mayor"</formula>
    </cfRule>
    <cfRule type="cellIs" dxfId="941" priority="277" operator="equal">
      <formula>"Moderado"</formula>
    </cfRule>
    <cfRule type="cellIs" dxfId="940" priority="278" operator="equal">
      <formula>"Menor"</formula>
    </cfRule>
    <cfRule type="cellIs" dxfId="939" priority="279" operator="equal">
      <formula>"Leve"</formula>
    </cfRule>
  </conditionalFormatting>
  <conditionalFormatting sqref="H26">
    <cfRule type="cellIs" dxfId="938" priority="270" operator="equal">
      <formula>"Muy Alta"</formula>
    </cfRule>
    <cfRule type="cellIs" dxfId="937" priority="271" operator="equal">
      <formula>"Alta"</formula>
    </cfRule>
    <cfRule type="cellIs" dxfId="936" priority="272" operator="equal">
      <formula>"Media"</formula>
    </cfRule>
    <cfRule type="cellIs" dxfId="935" priority="273" operator="equal">
      <formula>"Baja"</formula>
    </cfRule>
    <cfRule type="cellIs" dxfId="934" priority="274" operator="equal">
      <formula>"Muy Baja"</formula>
    </cfRule>
  </conditionalFormatting>
  <conditionalFormatting sqref="N26">
    <cfRule type="cellIs" dxfId="933" priority="266" operator="equal">
      <formula>"Extremo"</formula>
    </cfRule>
    <cfRule type="cellIs" dxfId="932" priority="267" operator="equal">
      <formula>"Alto"</formula>
    </cfRule>
    <cfRule type="cellIs" dxfId="931" priority="268" operator="equal">
      <formula>"Moderado"</formula>
    </cfRule>
    <cfRule type="cellIs" dxfId="930" priority="269" operator="equal">
      <formula>"Bajo"</formula>
    </cfRule>
  </conditionalFormatting>
  <conditionalFormatting sqref="Z26">
    <cfRule type="cellIs" dxfId="929" priority="261" operator="equal">
      <formula>"Muy Alta"</formula>
    </cfRule>
    <cfRule type="cellIs" dxfId="928" priority="262" operator="equal">
      <formula>"Alta"</formula>
    </cfRule>
    <cfRule type="cellIs" dxfId="927" priority="263" operator="equal">
      <formula>"Media"</formula>
    </cfRule>
    <cfRule type="cellIs" dxfId="926" priority="264" operator="equal">
      <formula>"Baja"</formula>
    </cfRule>
    <cfRule type="cellIs" dxfId="925" priority="265" operator="equal">
      <formula>"Muy Baja"</formula>
    </cfRule>
  </conditionalFormatting>
  <conditionalFormatting sqref="AB26">
    <cfRule type="cellIs" dxfId="924" priority="256" operator="equal">
      <formula>"Catastrófico"</formula>
    </cfRule>
    <cfRule type="cellIs" dxfId="923" priority="257" operator="equal">
      <formula>"Mayor"</formula>
    </cfRule>
    <cfRule type="cellIs" dxfId="922" priority="258" operator="equal">
      <formula>"Moderado"</formula>
    </cfRule>
    <cfRule type="cellIs" dxfId="921" priority="259" operator="equal">
      <formula>"Menor"</formula>
    </cfRule>
    <cfRule type="cellIs" dxfId="920" priority="260" operator="equal">
      <formula>"Leve"</formula>
    </cfRule>
  </conditionalFormatting>
  <conditionalFormatting sqref="AD26">
    <cfRule type="cellIs" dxfId="919" priority="252" operator="equal">
      <formula>"Extremo"</formula>
    </cfRule>
    <cfRule type="cellIs" dxfId="918" priority="253" operator="equal">
      <formula>"Alto"</formula>
    </cfRule>
    <cfRule type="cellIs" dxfId="917" priority="254" operator="equal">
      <formula>"Moderado"</formula>
    </cfRule>
    <cfRule type="cellIs" dxfId="916" priority="255" operator="equal">
      <formula>"Bajo"</formula>
    </cfRule>
  </conditionalFormatting>
  <conditionalFormatting sqref="H17">
    <cfRule type="cellIs" dxfId="915" priority="247" operator="equal">
      <formula>"Muy Alta"</formula>
    </cfRule>
    <cfRule type="cellIs" dxfId="914" priority="248" operator="equal">
      <formula>"Alta"</formula>
    </cfRule>
    <cfRule type="cellIs" dxfId="913" priority="249" operator="equal">
      <formula>"Media"</formula>
    </cfRule>
    <cfRule type="cellIs" dxfId="912" priority="250" operator="equal">
      <formula>"Baja"</formula>
    </cfRule>
    <cfRule type="cellIs" dxfId="911" priority="251" operator="equal">
      <formula>"Muy Baja"</formula>
    </cfRule>
  </conditionalFormatting>
  <conditionalFormatting sqref="L17">
    <cfRule type="cellIs" dxfId="910" priority="242" operator="equal">
      <formula>"Catastrófico"</formula>
    </cfRule>
    <cfRule type="cellIs" dxfId="909" priority="243" operator="equal">
      <formula>"Mayor"</formula>
    </cfRule>
    <cfRule type="cellIs" dxfId="908" priority="244" operator="equal">
      <formula>"Moderado"</formula>
    </cfRule>
    <cfRule type="cellIs" dxfId="907" priority="245" operator="equal">
      <formula>"Menor"</formula>
    </cfRule>
    <cfRule type="cellIs" dxfId="906" priority="246" operator="equal">
      <formula>"Leve"</formula>
    </cfRule>
  </conditionalFormatting>
  <conditionalFormatting sqref="N17">
    <cfRule type="cellIs" dxfId="905" priority="238" operator="equal">
      <formula>"Extremo"</formula>
    </cfRule>
    <cfRule type="cellIs" dxfId="904" priority="239" operator="equal">
      <formula>"Alto"</formula>
    </cfRule>
    <cfRule type="cellIs" dxfId="903" priority="240" operator="equal">
      <formula>"Moderado"</formula>
    </cfRule>
    <cfRule type="cellIs" dxfId="902" priority="241" operator="equal">
      <formula>"Bajo"</formula>
    </cfRule>
  </conditionalFormatting>
  <conditionalFormatting sqref="K17">
    <cfRule type="containsText" dxfId="901" priority="237" operator="containsText" text="❌">
      <formula>NOT(ISERROR(SEARCH("❌",K17)))</formula>
    </cfRule>
  </conditionalFormatting>
  <conditionalFormatting sqref="Z17">
    <cfRule type="cellIs" dxfId="900" priority="232" operator="equal">
      <formula>"Muy Alta"</formula>
    </cfRule>
    <cfRule type="cellIs" dxfId="899" priority="233" operator="equal">
      <formula>"Alta"</formula>
    </cfRule>
    <cfRule type="cellIs" dxfId="898" priority="234" operator="equal">
      <formula>"Media"</formula>
    </cfRule>
    <cfRule type="cellIs" dxfId="897" priority="235" operator="equal">
      <formula>"Baja"</formula>
    </cfRule>
    <cfRule type="cellIs" dxfId="896" priority="236" operator="equal">
      <formula>"Muy Baja"</formula>
    </cfRule>
  </conditionalFormatting>
  <conditionalFormatting sqref="AB17">
    <cfRule type="cellIs" dxfId="895" priority="227" operator="equal">
      <formula>"Catastrófico"</formula>
    </cfRule>
    <cfRule type="cellIs" dxfId="894" priority="228" operator="equal">
      <formula>"Mayor"</formula>
    </cfRule>
    <cfRule type="cellIs" dxfId="893" priority="229" operator="equal">
      <formula>"Moderado"</formula>
    </cfRule>
    <cfRule type="cellIs" dxfId="892" priority="230" operator="equal">
      <formula>"Menor"</formula>
    </cfRule>
    <cfRule type="cellIs" dxfId="891" priority="231" operator="equal">
      <formula>"Leve"</formula>
    </cfRule>
  </conditionalFormatting>
  <conditionalFormatting sqref="AD17">
    <cfRule type="cellIs" dxfId="890" priority="223" operator="equal">
      <formula>"Extremo"</formula>
    </cfRule>
    <cfRule type="cellIs" dxfId="889" priority="224" operator="equal">
      <formula>"Alto"</formula>
    </cfRule>
    <cfRule type="cellIs" dxfId="888" priority="225" operator="equal">
      <formula>"Moderado"</formula>
    </cfRule>
    <cfRule type="cellIs" dxfId="887" priority="226" operator="equal">
      <formula>"Bajo"</formula>
    </cfRule>
  </conditionalFormatting>
  <conditionalFormatting sqref="Z15">
    <cfRule type="cellIs" dxfId="886" priority="203" operator="equal">
      <formula>"Muy Alta"</formula>
    </cfRule>
    <cfRule type="cellIs" dxfId="885" priority="204" operator="equal">
      <formula>"Alta"</formula>
    </cfRule>
    <cfRule type="cellIs" dxfId="884" priority="205" operator="equal">
      <formula>"Media"</formula>
    </cfRule>
    <cfRule type="cellIs" dxfId="883" priority="206" operator="equal">
      <formula>"Baja"</formula>
    </cfRule>
    <cfRule type="cellIs" dxfId="882" priority="207" operator="equal">
      <formula>"Muy Baja"</formula>
    </cfRule>
  </conditionalFormatting>
  <conditionalFormatting sqref="AB15">
    <cfRule type="cellIs" dxfId="881" priority="198" operator="equal">
      <formula>"Catastrófico"</formula>
    </cfRule>
    <cfRule type="cellIs" dxfId="880" priority="199" operator="equal">
      <formula>"Mayor"</formula>
    </cfRule>
    <cfRule type="cellIs" dxfId="879" priority="200" operator="equal">
      <formula>"Moderado"</formula>
    </cfRule>
    <cfRule type="cellIs" dxfId="878" priority="201" operator="equal">
      <formula>"Menor"</formula>
    </cfRule>
    <cfRule type="cellIs" dxfId="877" priority="202" operator="equal">
      <formula>"Leve"</formula>
    </cfRule>
  </conditionalFormatting>
  <conditionalFormatting sqref="AD15">
    <cfRule type="cellIs" dxfId="876" priority="194" operator="equal">
      <formula>"Extremo"</formula>
    </cfRule>
    <cfRule type="cellIs" dxfId="875" priority="195" operator="equal">
      <formula>"Alto"</formula>
    </cfRule>
    <cfRule type="cellIs" dxfId="874" priority="196" operator="equal">
      <formula>"Moderado"</formula>
    </cfRule>
    <cfRule type="cellIs" dxfId="873" priority="197" operator="equal">
      <formula>"Bajo"</formula>
    </cfRule>
  </conditionalFormatting>
  <conditionalFormatting sqref="H15">
    <cfRule type="cellIs" dxfId="872" priority="218" operator="equal">
      <formula>"Muy Alta"</formula>
    </cfRule>
    <cfRule type="cellIs" dxfId="871" priority="219" operator="equal">
      <formula>"Alta"</formula>
    </cfRule>
    <cfRule type="cellIs" dxfId="870" priority="220" operator="equal">
      <formula>"Media"</formula>
    </cfRule>
    <cfRule type="cellIs" dxfId="869" priority="221" operator="equal">
      <formula>"Baja"</formula>
    </cfRule>
    <cfRule type="cellIs" dxfId="868" priority="222" operator="equal">
      <formula>"Muy Baja"</formula>
    </cfRule>
  </conditionalFormatting>
  <conditionalFormatting sqref="L15">
    <cfRule type="cellIs" dxfId="867" priority="213" operator="equal">
      <formula>"Catastrófico"</formula>
    </cfRule>
    <cfRule type="cellIs" dxfId="866" priority="214" operator="equal">
      <formula>"Mayor"</formula>
    </cfRule>
    <cfRule type="cellIs" dxfId="865" priority="215" operator="equal">
      <formula>"Moderado"</formula>
    </cfRule>
    <cfRule type="cellIs" dxfId="864" priority="216" operator="equal">
      <formula>"Menor"</formula>
    </cfRule>
    <cfRule type="cellIs" dxfId="863" priority="217" operator="equal">
      <formula>"Leve"</formula>
    </cfRule>
  </conditionalFormatting>
  <conditionalFormatting sqref="N15">
    <cfRule type="cellIs" dxfId="862" priority="209" operator="equal">
      <formula>"Extremo"</formula>
    </cfRule>
    <cfRule type="cellIs" dxfId="861" priority="210" operator="equal">
      <formula>"Alto"</formula>
    </cfRule>
    <cfRule type="cellIs" dxfId="860" priority="211" operator="equal">
      <formula>"Moderado"</formula>
    </cfRule>
    <cfRule type="cellIs" dxfId="859" priority="212" operator="equal">
      <formula>"Bajo"</formula>
    </cfRule>
  </conditionalFormatting>
  <conditionalFormatting sqref="K15">
    <cfRule type="containsText" dxfId="858" priority="208" operator="containsText" text="❌">
      <formula>NOT(ISERROR(SEARCH("❌",K15)))</formula>
    </cfRule>
  </conditionalFormatting>
  <conditionalFormatting sqref="H18">
    <cfRule type="cellIs" dxfId="857" priority="189" operator="equal">
      <formula>"Muy Alta"</formula>
    </cfRule>
    <cfRule type="cellIs" dxfId="856" priority="190" operator="equal">
      <formula>"Alta"</formula>
    </cfRule>
    <cfRule type="cellIs" dxfId="855" priority="191" operator="equal">
      <formula>"Media"</formula>
    </cfRule>
    <cfRule type="cellIs" dxfId="854" priority="192" operator="equal">
      <formula>"Baja"</formula>
    </cfRule>
    <cfRule type="cellIs" dxfId="853" priority="193" operator="equal">
      <formula>"Muy Baja"</formula>
    </cfRule>
  </conditionalFormatting>
  <conditionalFormatting sqref="L18">
    <cfRule type="cellIs" dxfId="852" priority="184" operator="equal">
      <formula>"Catastrófico"</formula>
    </cfRule>
    <cfRule type="cellIs" dxfId="851" priority="185" operator="equal">
      <formula>"Mayor"</formula>
    </cfRule>
    <cfRule type="cellIs" dxfId="850" priority="186" operator="equal">
      <formula>"Moderado"</formula>
    </cfRule>
    <cfRule type="cellIs" dxfId="849" priority="187" operator="equal">
      <formula>"Menor"</formula>
    </cfRule>
    <cfRule type="cellIs" dxfId="848" priority="188" operator="equal">
      <formula>"Leve"</formula>
    </cfRule>
  </conditionalFormatting>
  <conditionalFormatting sqref="N18">
    <cfRule type="cellIs" dxfId="847" priority="180" operator="equal">
      <formula>"Extremo"</formula>
    </cfRule>
    <cfRule type="cellIs" dxfId="846" priority="181" operator="equal">
      <formula>"Alto"</formula>
    </cfRule>
    <cfRule type="cellIs" dxfId="845" priority="182" operator="equal">
      <formula>"Moderado"</formula>
    </cfRule>
    <cfRule type="cellIs" dxfId="844" priority="183" operator="equal">
      <formula>"Bajo"</formula>
    </cfRule>
  </conditionalFormatting>
  <conditionalFormatting sqref="K18">
    <cfRule type="containsText" dxfId="843" priority="179" operator="containsText" text="❌">
      <formula>NOT(ISERROR(SEARCH("❌",K18)))</formula>
    </cfRule>
  </conditionalFormatting>
  <conditionalFormatting sqref="Z18">
    <cfRule type="cellIs" dxfId="842" priority="174" operator="equal">
      <formula>"Muy Alta"</formula>
    </cfRule>
    <cfRule type="cellIs" dxfId="841" priority="175" operator="equal">
      <formula>"Alta"</formula>
    </cfRule>
    <cfRule type="cellIs" dxfId="840" priority="176" operator="equal">
      <formula>"Media"</formula>
    </cfRule>
    <cfRule type="cellIs" dxfId="839" priority="177" operator="equal">
      <formula>"Baja"</formula>
    </cfRule>
    <cfRule type="cellIs" dxfId="838" priority="178" operator="equal">
      <formula>"Muy Baja"</formula>
    </cfRule>
  </conditionalFormatting>
  <conditionalFormatting sqref="AB18">
    <cfRule type="cellIs" dxfId="837" priority="169" operator="equal">
      <formula>"Catastrófico"</formula>
    </cfRule>
    <cfRule type="cellIs" dxfId="836" priority="170" operator="equal">
      <formula>"Mayor"</formula>
    </cfRule>
    <cfRule type="cellIs" dxfId="835" priority="171" operator="equal">
      <formula>"Moderado"</formula>
    </cfRule>
    <cfRule type="cellIs" dxfId="834" priority="172" operator="equal">
      <formula>"Menor"</formula>
    </cfRule>
    <cfRule type="cellIs" dxfId="833" priority="173" operator="equal">
      <formula>"Leve"</formula>
    </cfRule>
  </conditionalFormatting>
  <conditionalFormatting sqref="AD18">
    <cfRule type="cellIs" dxfId="832" priority="165" operator="equal">
      <formula>"Extremo"</formula>
    </cfRule>
    <cfRule type="cellIs" dxfId="831" priority="166" operator="equal">
      <formula>"Alto"</formula>
    </cfRule>
    <cfRule type="cellIs" dxfId="830" priority="167" operator="equal">
      <formula>"Moderado"</formula>
    </cfRule>
    <cfRule type="cellIs" dxfId="829" priority="168" operator="equal">
      <formula>"Bajo"</formula>
    </cfRule>
  </conditionalFormatting>
  <conditionalFormatting sqref="H19">
    <cfRule type="cellIs" dxfId="828" priority="160" operator="equal">
      <formula>"Muy Alta"</formula>
    </cfRule>
    <cfRule type="cellIs" dxfId="827" priority="161" operator="equal">
      <formula>"Alta"</formula>
    </cfRule>
    <cfRule type="cellIs" dxfId="826" priority="162" operator="equal">
      <formula>"Media"</formula>
    </cfRule>
    <cfRule type="cellIs" dxfId="825" priority="163" operator="equal">
      <formula>"Baja"</formula>
    </cfRule>
    <cfRule type="cellIs" dxfId="824" priority="164" operator="equal">
      <formula>"Muy Baja"</formula>
    </cfRule>
  </conditionalFormatting>
  <conditionalFormatting sqref="L19">
    <cfRule type="cellIs" dxfId="823" priority="155" operator="equal">
      <formula>"Catastrófico"</formula>
    </cfRule>
    <cfRule type="cellIs" dxfId="822" priority="156" operator="equal">
      <formula>"Mayor"</formula>
    </cfRule>
    <cfRule type="cellIs" dxfId="821" priority="157" operator="equal">
      <formula>"Moderado"</formula>
    </cfRule>
    <cfRule type="cellIs" dxfId="820" priority="158" operator="equal">
      <formula>"Menor"</formula>
    </cfRule>
    <cfRule type="cellIs" dxfId="819" priority="159" operator="equal">
      <formula>"Leve"</formula>
    </cfRule>
  </conditionalFormatting>
  <conditionalFormatting sqref="N19">
    <cfRule type="cellIs" dxfId="818" priority="151" operator="equal">
      <formula>"Extremo"</formula>
    </cfRule>
    <cfRule type="cellIs" dxfId="817" priority="152" operator="equal">
      <formula>"Alto"</formula>
    </cfRule>
    <cfRule type="cellIs" dxfId="816" priority="153" operator="equal">
      <formula>"Moderado"</formula>
    </cfRule>
    <cfRule type="cellIs" dxfId="815" priority="154" operator="equal">
      <formula>"Bajo"</formula>
    </cfRule>
  </conditionalFormatting>
  <conditionalFormatting sqref="K19">
    <cfRule type="containsText" dxfId="814" priority="150" operator="containsText" text="❌">
      <formula>NOT(ISERROR(SEARCH("❌",K19)))</formula>
    </cfRule>
  </conditionalFormatting>
  <conditionalFormatting sqref="Z19">
    <cfRule type="cellIs" dxfId="813" priority="145" operator="equal">
      <formula>"Muy Alta"</formula>
    </cfRule>
    <cfRule type="cellIs" dxfId="812" priority="146" operator="equal">
      <formula>"Alta"</formula>
    </cfRule>
    <cfRule type="cellIs" dxfId="811" priority="147" operator="equal">
      <formula>"Media"</formula>
    </cfRule>
    <cfRule type="cellIs" dxfId="810" priority="148" operator="equal">
      <formula>"Baja"</formula>
    </cfRule>
    <cfRule type="cellIs" dxfId="809" priority="149" operator="equal">
      <formula>"Muy Baja"</formula>
    </cfRule>
  </conditionalFormatting>
  <conditionalFormatting sqref="AB19">
    <cfRule type="cellIs" dxfId="808" priority="140" operator="equal">
      <formula>"Catastrófico"</formula>
    </cfRule>
    <cfRule type="cellIs" dxfId="807" priority="141" operator="equal">
      <formula>"Mayor"</formula>
    </cfRule>
    <cfRule type="cellIs" dxfId="806" priority="142" operator="equal">
      <formula>"Moderado"</formula>
    </cfRule>
    <cfRule type="cellIs" dxfId="805" priority="143" operator="equal">
      <formula>"Menor"</formula>
    </cfRule>
    <cfRule type="cellIs" dxfId="804" priority="144" operator="equal">
      <formula>"Leve"</formula>
    </cfRule>
  </conditionalFormatting>
  <conditionalFormatting sqref="AD19">
    <cfRule type="cellIs" dxfId="803" priority="136" operator="equal">
      <formula>"Extremo"</formula>
    </cfRule>
    <cfRule type="cellIs" dxfId="802" priority="137" operator="equal">
      <formula>"Alto"</formula>
    </cfRule>
    <cfRule type="cellIs" dxfId="801" priority="138" operator="equal">
      <formula>"Moderado"</formula>
    </cfRule>
    <cfRule type="cellIs" dxfId="800" priority="139" operator="equal">
      <formula>"Bajo"</formula>
    </cfRule>
  </conditionalFormatting>
  <conditionalFormatting sqref="H27:H28 H30">
    <cfRule type="cellIs" dxfId="799" priority="131" operator="equal">
      <formula>"Muy Alta"</formula>
    </cfRule>
    <cfRule type="cellIs" dxfId="798" priority="132" operator="equal">
      <formula>"Alta"</formula>
    </cfRule>
    <cfRule type="cellIs" dxfId="797" priority="133" operator="equal">
      <formula>"Media"</formula>
    </cfRule>
    <cfRule type="cellIs" dxfId="796" priority="134" operator="equal">
      <formula>"Baja"</formula>
    </cfRule>
    <cfRule type="cellIs" dxfId="795" priority="135" operator="equal">
      <formula>"Muy Baja"</formula>
    </cfRule>
  </conditionalFormatting>
  <conditionalFormatting sqref="L27:L28 L30">
    <cfRule type="cellIs" dxfId="794" priority="126" operator="equal">
      <formula>"Catastrófico"</formula>
    </cfRule>
    <cfRule type="cellIs" dxfId="793" priority="127" operator="equal">
      <formula>"Mayor"</formula>
    </cfRule>
    <cfRule type="cellIs" dxfId="792" priority="128" operator="equal">
      <formula>"Moderado"</formula>
    </cfRule>
    <cfRule type="cellIs" dxfId="791" priority="129" operator="equal">
      <formula>"Menor"</formula>
    </cfRule>
    <cfRule type="cellIs" dxfId="790" priority="130" operator="equal">
      <formula>"Leve"</formula>
    </cfRule>
  </conditionalFormatting>
  <conditionalFormatting sqref="N27:N28 N30">
    <cfRule type="cellIs" dxfId="789" priority="122" operator="equal">
      <formula>"Extremo"</formula>
    </cfRule>
    <cfRule type="cellIs" dxfId="788" priority="123" operator="equal">
      <formula>"Alto"</formula>
    </cfRule>
    <cfRule type="cellIs" dxfId="787" priority="124" operator="equal">
      <formula>"Moderado"</formula>
    </cfRule>
    <cfRule type="cellIs" dxfId="786" priority="125" operator="equal">
      <formula>"Bajo"</formula>
    </cfRule>
  </conditionalFormatting>
  <conditionalFormatting sqref="Z27">
    <cfRule type="cellIs" dxfId="785" priority="117" operator="equal">
      <formula>"Muy Alta"</formula>
    </cfRule>
    <cfRule type="cellIs" dxfId="784" priority="118" operator="equal">
      <formula>"Alta"</formula>
    </cfRule>
    <cfRule type="cellIs" dxfId="783" priority="119" operator="equal">
      <formula>"Media"</formula>
    </cfRule>
    <cfRule type="cellIs" dxfId="782" priority="120" operator="equal">
      <formula>"Baja"</formula>
    </cfRule>
    <cfRule type="cellIs" dxfId="781" priority="121" operator="equal">
      <formula>"Muy Baja"</formula>
    </cfRule>
  </conditionalFormatting>
  <conditionalFormatting sqref="AB27">
    <cfRule type="cellIs" dxfId="780" priority="112" operator="equal">
      <formula>"Catastrófico"</formula>
    </cfRule>
    <cfRule type="cellIs" dxfId="779" priority="113" operator="equal">
      <formula>"Mayor"</formula>
    </cfRule>
    <cfRule type="cellIs" dxfId="778" priority="114" operator="equal">
      <formula>"Moderado"</formula>
    </cfRule>
    <cfRule type="cellIs" dxfId="777" priority="115" operator="equal">
      <formula>"Menor"</formula>
    </cfRule>
    <cfRule type="cellIs" dxfId="776" priority="116" operator="equal">
      <formula>"Leve"</formula>
    </cfRule>
  </conditionalFormatting>
  <conditionalFormatting sqref="AD27">
    <cfRule type="cellIs" dxfId="775" priority="108" operator="equal">
      <formula>"Extremo"</formula>
    </cfRule>
    <cfRule type="cellIs" dxfId="774" priority="109" operator="equal">
      <formula>"Alto"</formula>
    </cfRule>
    <cfRule type="cellIs" dxfId="773" priority="110" operator="equal">
      <formula>"Moderado"</formula>
    </cfRule>
    <cfRule type="cellIs" dxfId="772" priority="111" operator="equal">
      <formula>"Bajo"</formula>
    </cfRule>
  </conditionalFormatting>
  <conditionalFormatting sqref="Z28">
    <cfRule type="cellIs" dxfId="771" priority="103" operator="equal">
      <formula>"Muy Alta"</formula>
    </cfRule>
    <cfRule type="cellIs" dxfId="770" priority="104" operator="equal">
      <formula>"Alta"</formula>
    </cfRule>
    <cfRule type="cellIs" dxfId="769" priority="105" operator="equal">
      <formula>"Media"</formula>
    </cfRule>
    <cfRule type="cellIs" dxfId="768" priority="106" operator="equal">
      <formula>"Baja"</formula>
    </cfRule>
    <cfRule type="cellIs" dxfId="767" priority="107" operator="equal">
      <formula>"Muy Baja"</formula>
    </cfRule>
  </conditionalFormatting>
  <conditionalFormatting sqref="AB28">
    <cfRule type="cellIs" dxfId="766" priority="98" operator="equal">
      <formula>"Catastrófico"</formula>
    </cfRule>
    <cfRule type="cellIs" dxfId="765" priority="99" operator="equal">
      <formula>"Mayor"</formula>
    </cfRule>
    <cfRule type="cellIs" dxfId="764" priority="100" operator="equal">
      <formula>"Moderado"</formula>
    </cfRule>
    <cfRule type="cellIs" dxfId="763" priority="101" operator="equal">
      <formula>"Menor"</formula>
    </cfRule>
    <cfRule type="cellIs" dxfId="762" priority="102" operator="equal">
      <formula>"Leve"</formula>
    </cfRule>
  </conditionalFormatting>
  <conditionalFormatting sqref="AD28">
    <cfRule type="cellIs" dxfId="761" priority="94" operator="equal">
      <formula>"Extremo"</formula>
    </cfRule>
    <cfRule type="cellIs" dxfId="760" priority="95" operator="equal">
      <formula>"Alto"</formula>
    </cfRule>
    <cfRule type="cellIs" dxfId="759" priority="96" operator="equal">
      <formula>"Moderado"</formula>
    </cfRule>
    <cfRule type="cellIs" dxfId="758" priority="97" operator="equal">
      <formula>"Bajo"</formula>
    </cfRule>
  </conditionalFormatting>
  <conditionalFormatting sqref="Z29">
    <cfRule type="cellIs" dxfId="757" priority="89" operator="equal">
      <formula>"Muy Alta"</formula>
    </cfRule>
    <cfRule type="cellIs" dxfId="756" priority="90" operator="equal">
      <formula>"Alta"</formula>
    </cfRule>
    <cfRule type="cellIs" dxfId="755" priority="91" operator="equal">
      <formula>"Media"</formula>
    </cfRule>
    <cfRule type="cellIs" dxfId="754" priority="92" operator="equal">
      <formula>"Baja"</formula>
    </cfRule>
    <cfRule type="cellIs" dxfId="753" priority="93" operator="equal">
      <formula>"Muy Baja"</formula>
    </cfRule>
  </conditionalFormatting>
  <conditionalFormatting sqref="AB29">
    <cfRule type="cellIs" dxfId="752" priority="84" operator="equal">
      <formula>"Catastrófico"</formula>
    </cfRule>
    <cfRule type="cellIs" dxfId="751" priority="85" operator="equal">
      <formula>"Mayor"</formula>
    </cfRule>
    <cfRule type="cellIs" dxfId="750" priority="86" operator="equal">
      <formula>"Moderado"</formula>
    </cfRule>
    <cfRule type="cellIs" dxfId="749" priority="87" operator="equal">
      <formula>"Menor"</formula>
    </cfRule>
    <cfRule type="cellIs" dxfId="748" priority="88" operator="equal">
      <formula>"Leve"</formula>
    </cfRule>
  </conditionalFormatting>
  <conditionalFormatting sqref="AD29">
    <cfRule type="cellIs" dxfId="747" priority="80" operator="equal">
      <formula>"Extremo"</formula>
    </cfRule>
    <cfRule type="cellIs" dxfId="746" priority="81" operator="equal">
      <formula>"Alto"</formula>
    </cfRule>
    <cfRule type="cellIs" dxfId="745" priority="82" operator="equal">
      <formula>"Moderado"</formula>
    </cfRule>
    <cfRule type="cellIs" dxfId="744" priority="83" operator="equal">
      <formula>"Bajo"</formula>
    </cfRule>
  </conditionalFormatting>
  <conditionalFormatting sqref="Z30">
    <cfRule type="cellIs" dxfId="743" priority="75" operator="equal">
      <formula>"Muy Alta"</formula>
    </cfRule>
    <cfRule type="cellIs" dxfId="742" priority="76" operator="equal">
      <formula>"Alta"</formula>
    </cfRule>
    <cfRule type="cellIs" dxfId="741" priority="77" operator="equal">
      <formula>"Media"</formula>
    </cfRule>
    <cfRule type="cellIs" dxfId="740" priority="78" operator="equal">
      <formula>"Baja"</formula>
    </cfRule>
    <cfRule type="cellIs" dxfId="739" priority="79" operator="equal">
      <formula>"Muy Baja"</formula>
    </cfRule>
  </conditionalFormatting>
  <conditionalFormatting sqref="AB30">
    <cfRule type="cellIs" dxfId="738" priority="70" operator="equal">
      <formula>"Catastrófico"</formula>
    </cfRule>
    <cfRule type="cellIs" dxfId="737" priority="71" operator="equal">
      <formula>"Mayor"</formula>
    </cfRule>
    <cfRule type="cellIs" dxfId="736" priority="72" operator="equal">
      <formula>"Moderado"</formula>
    </cfRule>
    <cfRule type="cellIs" dxfId="735" priority="73" operator="equal">
      <formula>"Menor"</formula>
    </cfRule>
    <cfRule type="cellIs" dxfId="734" priority="74" operator="equal">
      <formula>"Leve"</formula>
    </cfRule>
  </conditionalFormatting>
  <conditionalFormatting sqref="AD30">
    <cfRule type="cellIs" dxfId="733" priority="66" operator="equal">
      <formula>"Extremo"</formula>
    </cfRule>
    <cfRule type="cellIs" dxfId="732" priority="67" operator="equal">
      <formula>"Alto"</formula>
    </cfRule>
    <cfRule type="cellIs" dxfId="731" priority="68" operator="equal">
      <formula>"Moderado"</formula>
    </cfRule>
    <cfRule type="cellIs" dxfId="730" priority="69" operator="equal">
      <formula>"Bajo"</formula>
    </cfRule>
  </conditionalFormatting>
  <conditionalFormatting sqref="L32">
    <cfRule type="cellIs" dxfId="729" priority="61" operator="equal">
      <formula>"Catastrófico"</formula>
    </cfRule>
    <cfRule type="cellIs" dxfId="728" priority="62" operator="equal">
      <formula>"Mayor"</formula>
    </cfRule>
    <cfRule type="cellIs" dxfId="727" priority="63" operator="equal">
      <formula>"Moderado"</formula>
    </cfRule>
    <cfRule type="cellIs" dxfId="726" priority="64" operator="equal">
      <formula>"Menor"</formula>
    </cfRule>
    <cfRule type="cellIs" dxfId="725" priority="65" operator="equal">
      <formula>"Leve"</formula>
    </cfRule>
  </conditionalFormatting>
  <conditionalFormatting sqref="H32">
    <cfRule type="cellIs" dxfId="724" priority="56" operator="equal">
      <formula>"Muy Alta"</formula>
    </cfRule>
    <cfRule type="cellIs" dxfId="723" priority="57" operator="equal">
      <formula>"Alta"</formula>
    </cfRule>
    <cfRule type="cellIs" dxfId="722" priority="58" operator="equal">
      <formula>"Media"</formula>
    </cfRule>
    <cfRule type="cellIs" dxfId="721" priority="59" operator="equal">
      <formula>"Baja"</formula>
    </cfRule>
    <cfRule type="cellIs" dxfId="720" priority="60" operator="equal">
      <formula>"Muy Baja"</formula>
    </cfRule>
  </conditionalFormatting>
  <conditionalFormatting sqref="N32">
    <cfRule type="cellIs" dxfId="719" priority="52" operator="equal">
      <formula>"Extremo"</formula>
    </cfRule>
    <cfRule type="cellIs" dxfId="718" priority="53" operator="equal">
      <formula>"Alto"</formula>
    </cfRule>
    <cfRule type="cellIs" dxfId="717" priority="54" operator="equal">
      <formula>"Moderado"</formula>
    </cfRule>
    <cfRule type="cellIs" dxfId="716" priority="55" operator="equal">
      <formula>"Bajo"</formula>
    </cfRule>
  </conditionalFormatting>
  <conditionalFormatting sqref="Z32">
    <cfRule type="cellIs" dxfId="715" priority="47" operator="equal">
      <formula>"Muy Alta"</formula>
    </cfRule>
    <cfRule type="cellIs" dxfId="714" priority="48" operator="equal">
      <formula>"Alta"</formula>
    </cfRule>
    <cfRule type="cellIs" dxfId="713" priority="49" operator="equal">
      <formula>"Media"</formula>
    </cfRule>
    <cfRule type="cellIs" dxfId="712" priority="50" operator="equal">
      <formula>"Baja"</formula>
    </cfRule>
    <cfRule type="cellIs" dxfId="711" priority="51" operator="equal">
      <formula>"Muy Baja"</formula>
    </cfRule>
  </conditionalFormatting>
  <conditionalFormatting sqref="AB32">
    <cfRule type="cellIs" dxfId="710" priority="42" operator="equal">
      <formula>"Catastrófico"</formula>
    </cfRule>
    <cfRule type="cellIs" dxfId="709" priority="43" operator="equal">
      <formula>"Mayor"</formula>
    </cfRule>
    <cfRule type="cellIs" dxfId="708" priority="44" operator="equal">
      <formula>"Moderado"</formula>
    </cfRule>
    <cfRule type="cellIs" dxfId="707" priority="45" operator="equal">
      <formula>"Menor"</formula>
    </cfRule>
    <cfRule type="cellIs" dxfId="706" priority="46" operator="equal">
      <formula>"Leve"</formula>
    </cfRule>
  </conditionalFormatting>
  <conditionalFormatting sqref="AD32">
    <cfRule type="cellIs" dxfId="705" priority="38" operator="equal">
      <formula>"Extremo"</formula>
    </cfRule>
    <cfRule type="cellIs" dxfId="704" priority="39" operator="equal">
      <formula>"Alto"</formula>
    </cfRule>
    <cfRule type="cellIs" dxfId="703" priority="40" operator="equal">
      <formula>"Moderado"</formula>
    </cfRule>
    <cfRule type="cellIs" dxfId="702" priority="41" operator="equal">
      <formula>"Bajo"</formula>
    </cfRule>
  </conditionalFormatting>
  <conditionalFormatting sqref="K32">
    <cfRule type="containsText" dxfId="701" priority="37" operator="containsText" text="❌">
      <formula>NOT(ISERROR(SEARCH("❌",K32)))</formula>
    </cfRule>
  </conditionalFormatting>
  <conditionalFormatting sqref="AB47">
    <cfRule type="cellIs" dxfId="700" priority="32" operator="equal">
      <formula>"Catastrófico"</formula>
    </cfRule>
    <cfRule type="cellIs" dxfId="699" priority="33" operator="equal">
      <formula>"Mayor"</formula>
    </cfRule>
    <cfRule type="cellIs" dxfId="698" priority="34" operator="equal">
      <formula>"Moderado"</formula>
    </cfRule>
    <cfRule type="cellIs" dxfId="697" priority="35" operator="equal">
      <formula>"Menor"</formula>
    </cfRule>
    <cfRule type="cellIs" dxfId="696" priority="36" operator="equal">
      <formula>"Leve"</formula>
    </cfRule>
  </conditionalFormatting>
  <conditionalFormatting sqref="AD47">
    <cfRule type="cellIs" dxfId="695" priority="28" operator="equal">
      <formula>"Extremo"</formula>
    </cfRule>
    <cfRule type="cellIs" dxfId="694" priority="29" operator="equal">
      <formula>"Alto"</formula>
    </cfRule>
    <cfRule type="cellIs" dxfId="693" priority="30" operator="equal">
      <formula>"Moderado"</formula>
    </cfRule>
    <cfRule type="cellIs" dxfId="692" priority="31" operator="equal">
      <formula>"Bajo"</formula>
    </cfRule>
  </conditionalFormatting>
  <conditionalFormatting sqref="N13">
    <cfRule type="cellIs" dxfId="691" priority="1" operator="equal">
      <formula>"Extremo"</formula>
    </cfRule>
    <cfRule type="cellIs" dxfId="690" priority="2" operator="equal">
      <formula>"Alto"</formula>
    </cfRule>
    <cfRule type="cellIs" dxfId="689" priority="3" operator="equal">
      <formula>"Moderado"</formula>
    </cfRule>
    <cfRule type="cellIs" dxfId="688" priority="4"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5">
        <x14:dataValidation type="list" allowBlank="1" showInputMessage="1" showErrorMessage="1" xr:uid="{00000000-0002-0000-0200-000000000000}">
          <x14:formula1>
            <xm:f>'C:\Users\CINTERNO02\Desktop\[Copia de GA-MR-01 GESTION ADMINISTRATIVA 2022.xlsx]Opciones Tratamiento'!#REF!</xm:f>
          </x14:formula1>
          <xm:sqref>AK14 AK16 AK20:AK26 F30 F14:F28 AE14:AE30 B30 B14:B28</xm:sqref>
        </x14:dataValidation>
        <x14:dataValidation type="list" allowBlank="1" showInputMessage="1" showErrorMessage="1" xr:uid="{00000000-0002-0000-0200-000001000000}">
          <x14:formula1>
            <xm:f>'C:\Users\CINTERNO02\Desktop\[Copia de GA-MR-01 GESTION ADMINISTRATIVA 2022.xlsx]Tabla Impacto'!#REF!</xm:f>
          </x14:formula1>
          <xm:sqref>J30 J14:J28</xm:sqref>
        </x14:dataValidation>
        <x14:dataValidation type="list" allowBlank="1" showInputMessage="1" showErrorMessage="1" xr:uid="{00000000-0002-0000-0200-000002000000}">
          <x14:formula1>
            <xm:f>'C:\Users\CINTERNO02\Desktop\[Copia de GA-MR-01 GESTION ADMINISTRATIVA 2022.xlsx]Tabla Valoración controles'!#REF!</xm:f>
          </x14:formula1>
          <xm:sqref>U14:W30 R14:S30</xm:sqref>
        </x14:dataValidation>
        <x14:dataValidation type="custom" allowBlank="1" showInputMessage="1" showErrorMessage="1" error="Recuerde que las acciones se generan bajo la medida de mitigar el riesgo" xr:uid="{00000000-0002-0000-0200-000003000000}">
          <x14:formula1>
            <xm:f>IF(OR(AE14='C:\Users\CINTERNO02\Desktop\[Copia de GA-MR-01 GESTION ADMINISTRATIVA 2022.xlsx]Opciones Tratamiento'!#REF!,AE14='C:\Users\CINTERNO02\Desktop\[Copia de GA-MR-01 GESTION ADMINISTRATIVA 2022.xlsx]Opciones Tratamiento'!#REF!,AE14='C:\Users\CINTERNO02\Desktop\[Copia de GA-MR-01 GESTION ADMINISTRATIVA 2022.xlsx]Opciones Tratamiento'!#REF!),ISBLANK(AE14),ISTEXT(AE14))</xm:f>
          </x14:formula1>
          <xm:sqref>AF14:AF30</xm:sqref>
        </x14:dataValidation>
        <x14:dataValidation type="custom" allowBlank="1" showInputMessage="1" showErrorMessage="1" error="Recuerde que las acciones se generan bajo la medida de mitigar el riesgo" xr:uid="{00000000-0002-0000-0200-000004000000}">
          <x14:formula1>
            <xm:f>IF(OR(AE14='C:\Users\CINTERNO02\Desktop\[Copia de GA-MR-01 GESTION ADMINISTRATIVA 2022.xlsx]Opciones Tratamiento'!#REF!,AE14='C:\Users\CINTERNO02\Desktop\[Copia de GA-MR-01 GESTION ADMINISTRATIVA 2022.xlsx]Opciones Tratamiento'!#REF!,AE14='C:\Users\CINTERNO02\Desktop\[Copia de GA-MR-01 GESTION ADMINISTRATIVA 2022.xlsx]Opciones Tratamiento'!#REF!),ISBLANK(AE14),ISTEXT(AE14))</xm:f>
          </x14:formula1>
          <xm:sqref>AG14:AG30</xm:sqref>
        </x14:dataValidation>
        <x14:dataValidation type="custom" allowBlank="1" showInputMessage="1" showErrorMessage="1" error="Recuerde que las acciones se generan bajo la medida de mitigar el riesgo" xr:uid="{00000000-0002-0000-0200-000005000000}">
          <x14:formula1>
            <xm:f>IF(OR(AE14='C:\Users\CINTERNO02\Desktop\[Copia de GA-MR-01 GESTION ADMINISTRATIVA 2022.xlsx]Opciones Tratamiento'!#REF!,AE14='C:\Users\CINTERNO02\Desktop\[Copia de GA-MR-01 GESTION ADMINISTRATIVA 2022.xlsx]Opciones Tratamiento'!#REF!,AE14='C:\Users\CINTERNO02\Desktop\[Copia de GA-MR-01 GESTION ADMINISTRATIVA 2022.xlsx]Opciones Tratamiento'!#REF!),ISBLANK(AE14),ISTEXT(AE14))</xm:f>
          </x14:formula1>
          <xm:sqref>AH14:AH30</xm:sqref>
        </x14:dataValidation>
        <x14:dataValidation type="custom" allowBlank="1" showInputMessage="1" showErrorMessage="1" error="Recuerde que las acciones se generan bajo la medida de mitigar el riesgo" xr:uid="{00000000-0002-0000-0200-000006000000}">
          <x14:formula1>
            <xm:f>IF(OR(AE14='C:\Users\CINTERNO02\Desktop\[Copia de GA-MR-01 GESTION ADMINISTRATIVA 2022.xlsx]Opciones Tratamiento'!#REF!,AE14='C:\Users\CINTERNO02\Desktop\[Copia de GA-MR-01 GESTION ADMINISTRATIVA 2022.xlsx]Opciones Tratamiento'!#REF!,AE14='C:\Users\CINTERNO02\Desktop\[Copia de GA-MR-01 GESTION ADMINISTRATIVA 2022.xlsx]Opciones Tratamiento'!#REF!),ISBLANK(AE14),ISTEXT(AE14))</xm:f>
          </x14:formula1>
          <xm:sqref>AI14:AI30</xm:sqref>
        </x14:dataValidation>
        <x14:dataValidation type="custom" allowBlank="1" showInputMessage="1" showErrorMessage="1" error="Recuerde que las acciones se generan bajo la medida de mitigar el riesgo" xr:uid="{00000000-0002-0000-0200-000007000000}">
          <x14:formula1>
            <xm:f>IF(OR(AE14='C:\Users\CINTERNO02\Desktop\[Copia de GA-MR-01 GESTION ADMINISTRATIVA 2022.xlsx]Opciones Tratamiento'!#REF!,AE14='C:\Users\CINTERNO02\Desktop\[Copia de GA-MR-01 GESTION ADMINISTRATIVA 2022.xlsx]Opciones Tratamiento'!#REF!,AE14='C:\Users\CINTERNO02\Desktop\[Copia de GA-MR-01 GESTION ADMINISTRATIVA 2022.xlsx]Opciones Tratamiento'!#REF!),ISBLANK(AE14),ISTEXT(AE14))</xm:f>
          </x14:formula1>
          <xm:sqref>AJ14:AJ30</xm:sqref>
        </x14:dataValidation>
        <x14:dataValidation type="list" allowBlank="1" showInputMessage="1" showErrorMessage="1" xr:uid="{00000000-0002-0000-0200-000008000000}">
          <x14:formula1>
            <xm:f>'\\HSRTUNCLU\EvidenciasMapasRiesgo\PROCESOS DE APOYO\GESTION TECNOLOGICA\Riesgos de Proceso\[IB-MR-01 BIOMEDICA 2022.xlsx]Tabla Valoración controles'!#REF!</xm:f>
          </x14:formula1>
          <xm:sqref>R65:S67 U65:W67</xm:sqref>
        </x14:dataValidation>
        <x14:dataValidation type="list" allowBlank="1" showInputMessage="1" showErrorMessage="1" xr:uid="{00000000-0002-0000-0200-000009000000}">
          <x14:formula1>
            <xm:f>'\\HSRTUNCLU\EvidenciasMapasRiesgo\PROCESOS DE APOYO\GESTION TECNOLOGICA\Riesgos de Proceso\[IB-MR-01 BIOMEDICA 2022.xlsx]Tabla Impacto'!#REF!</xm:f>
          </x14:formula1>
          <xm:sqref>J65:J67</xm:sqref>
        </x14:dataValidation>
        <x14:dataValidation type="list" allowBlank="1" showInputMessage="1" showErrorMessage="1" xr:uid="{00000000-0002-0000-0200-00000A000000}">
          <x14:formula1>
            <xm:f>'\\HSRTUNCLU\EvidenciasMapasRiesgo\PROCESOS DE APOYO\GESTION TECNOLOGICA\Riesgos de Proceso\[IB-MR-01 BIOMEDICA 2022.xlsx]Opciones Tratamiento'!#REF!</xm:f>
          </x14:formula1>
          <xm:sqref>AE65 AE67 F65:F67 B65:B67 AK67 AK65</xm:sqref>
        </x14:dataValidation>
        <x14:dataValidation type="custom" allowBlank="1" showInputMessage="1" showErrorMessage="1" error="Recuerde que las acciones se generan bajo la medida de mitigar el riesgo" xr:uid="{00000000-0002-0000-0200-00000B000000}">
          <x14:formula1>
            <xm:f>IF(OR(AE65='\\HSRTUNCLU\EvidenciasMapasRiesgo\PROCESOS DE APOYO\GESTION TECNOLOGICA\Riesgos de Proceso\[IB-MR-01 BIOMEDICA 2022.xlsx]Opciones Tratamiento'!#REF!,AE65='\\HSRTUNCLU\EvidenciasMapasRiesgo\PROCESOS DE APOYO\GESTION TECNOLOGICA\Riesgos de Proceso\[IB-MR-01 BIOMEDICA 2022.xlsx]Opciones Tratamiento'!#REF!,AE65='\\HSRTUNCLU\EvidenciasMapasRiesgo\PROCESOS DE APOYO\GESTION TECNOLOGICA\Riesgos de Proceso\[IB-MR-01 BIOMEDICA 2022.xlsx]Opciones Tratamiento'!#REF!),ISBLANK(AE65),ISTEXT(AE65))</xm:f>
          </x14:formula1>
          <xm:sqref>AF65 AF67</xm:sqref>
        </x14:dataValidation>
        <x14:dataValidation type="custom" allowBlank="1" showInputMessage="1" showErrorMessage="1" error="Recuerde que las acciones se generan bajo la medida de mitigar el riesgo" xr:uid="{00000000-0002-0000-0200-00000C000000}">
          <x14:formula1>
            <xm:f>IF(OR(AE65='\\HSRTUNCLU\EvidenciasMapasRiesgo\PROCESOS DE APOYO\GESTION TECNOLOGICA\Riesgos de Proceso\[IB-MR-01 BIOMEDICA 2022.xlsx]Opciones Tratamiento'!#REF!,AE65='\\HSRTUNCLU\EvidenciasMapasRiesgo\PROCESOS DE APOYO\GESTION TECNOLOGICA\Riesgos de Proceso\[IB-MR-01 BIOMEDICA 2022.xlsx]Opciones Tratamiento'!#REF!,AE65='\\HSRTUNCLU\EvidenciasMapasRiesgo\PROCESOS DE APOYO\GESTION TECNOLOGICA\Riesgos de Proceso\[IB-MR-01 BIOMEDICA 2022.xlsx]Opciones Tratamiento'!#REF!),ISBLANK(AE65),ISTEXT(AE65))</xm:f>
          </x14:formula1>
          <xm:sqref>AG65 AG67</xm:sqref>
        </x14:dataValidation>
        <x14:dataValidation type="custom" allowBlank="1" showInputMessage="1" showErrorMessage="1" error="Recuerde que las acciones se generan bajo la medida de mitigar el riesgo" xr:uid="{00000000-0002-0000-0200-00000D000000}">
          <x14:formula1>
            <xm:f>IF(OR(AE65='\\HSRTUNCLU\EvidenciasMapasRiesgo\PROCESOS DE APOYO\GESTION TECNOLOGICA\Riesgos de Proceso\[IB-MR-01 BIOMEDICA 2022.xlsx]Opciones Tratamiento'!#REF!,AE65='\\HSRTUNCLU\EvidenciasMapasRiesgo\PROCESOS DE APOYO\GESTION TECNOLOGICA\Riesgos de Proceso\[IB-MR-01 BIOMEDICA 2022.xlsx]Opciones Tratamiento'!#REF!,AE65='\\HSRTUNCLU\EvidenciasMapasRiesgo\PROCESOS DE APOYO\GESTION TECNOLOGICA\Riesgos de Proceso\[IB-MR-01 BIOMEDICA 2022.xlsx]Opciones Tratamiento'!#REF!),ISBLANK(AE65),ISTEXT(AE65))</xm:f>
          </x14:formula1>
          <xm:sqref>AH65 AH67</xm:sqref>
        </x14:dataValidation>
        <x14:dataValidation type="custom" allowBlank="1" showInputMessage="1" showErrorMessage="1" error="Recuerde que las acciones se generan bajo la medida de mitigar el riesgo" xr:uid="{00000000-0002-0000-0200-00000E000000}">
          <x14:formula1>
            <xm:f>IF(OR(AE65='\\HSRTUNCLU\EvidenciasMapasRiesgo\PROCESOS DE APOYO\GESTION TECNOLOGICA\Riesgos de Proceso\[IB-MR-01 BIOMEDICA 2022.xlsx]Opciones Tratamiento'!#REF!,AE65='\\HSRTUNCLU\EvidenciasMapasRiesgo\PROCESOS DE APOYO\GESTION TECNOLOGICA\Riesgos de Proceso\[IB-MR-01 BIOMEDICA 2022.xlsx]Opciones Tratamiento'!#REF!,AE65='\\HSRTUNCLU\EvidenciasMapasRiesgo\PROCESOS DE APOYO\GESTION TECNOLOGICA\Riesgos de Proceso\[IB-MR-01 BIOMEDICA 2022.xlsx]Opciones Tratamiento'!#REF!),ISBLANK(AE65),ISTEXT(AE65))</xm:f>
          </x14:formula1>
          <xm:sqref>AI65 AI67</xm:sqref>
        </x14:dataValidation>
        <x14:dataValidation type="custom" allowBlank="1" showInputMessage="1" showErrorMessage="1" error="Recuerde que las acciones se generan bajo la medida de mitigar el riesgo" xr:uid="{00000000-0002-0000-0200-00000F000000}">
          <x14:formula1>
            <xm:f>IF(OR(AE65='\\HSRTUNCLU\EvidenciasMapasRiesgo\PROCESOS DE APOYO\GESTION TECNOLOGICA\Riesgos de Proceso\[IB-MR-01 BIOMEDICA 2022.xlsx]Opciones Tratamiento'!#REF!,AE65='\\HSRTUNCLU\EvidenciasMapasRiesgo\PROCESOS DE APOYO\GESTION TECNOLOGICA\Riesgos de Proceso\[IB-MR-01 BIOMEDICA 2022.xlsx]Opciones Tratamiento'!#REF!,AE65='\\HSRTUNCLU\EvidenciasMapasRiesgo\PROCESOS DE APOYO\GESTION TECNOLOGICA\Riesgos de Proceso\[IB-MR-01 BIOMEDICA 2022.xlsx]Opciones Tratamiento'!#REF!),ISBLANK(AE65),ISTEXT(AE65))</xm:f>
          </x14:formula1>
          <xm:sqref>AJ65 AJ67</xm:sqref>
        </x14:dataValidation>
        <x14:dataValidation type="list" allowBlank="1" showInputMessage="1" showErrorMessage="1" xr:uid="{00000000-0002-0000-0200-000010000000}">
          <x14:formula1>
            <xm:f>'\\HSRTUNCLU\EvidenciasMapasRiesgo\PROCESOS DE APOYO\GESTION SUMINISTROS Y ACTIVOS FIJOS\Riesgos de Proceso\[A-MR-01 ALMACEN 2022.xlsx]Tabla Valoración controles'!#REF!</xm:f>
          </x14:formula1>
          <xm:sqref>R61:S64 U61:W64</xm:sqref>
        </x14:dataValidation>
        <x14:dataValidation type="list" allowBlank="1" showInputMessage="1" showErrorMessage="1" xr:uid="{00000000-0002-0000-0200-000011000000}">
          <x14:formula1>
            <xm:f>'\\HSRTUNCLU\EvidenciasMapasRiesgo\PROCESOS DE APOYO\GESTION SUMINISTROS Y ACTIVOS FIJOS\Riesgos de Proceso\[A-MR-01 ALMACEN 2022.xlsx]Tabla Impacto'!#REF!</xm:f>
          </x14:formula1>
          <xm:sqref>J61:J64</xm:sqref>
        </x14:dataValidation>
        <x14:dataValidation type="list" allowBlank="1" showInputMessage="1" showErrorMessage="1" xr:uid="{00000000-0002-0000-0200-000012000000}">
          <x14:formula1>
            <xm:f>'\\HSRTUNCLU\EvidenciasMapasRiesgo\PROCESOS DE APOYO\GESTION SUMINISTROS Y ACTIVOS FIJOS\Riesgos de Proceso\[A-MR-01 ALMACEN 2022.xlsx]Opciones Tratamiento'!#REF!</xm:f>
          </x14:formula1>
          <xm:sqref>AE61 AE63:AE64 F61:F64 B61:B64 AK63:AK64 AK61</xm:sqref>
        </x14:dataValidation>
        <x14:dataValidation type="custom" allowBlank="1" showInputMessage="1" showErrorMessage="1" error="Recuerde que las acciones se generan bajo la medida de mitigar el riesgo" xr:uid="{00000000-0002-0000-0200-000013000000}">
          <x14:formula1>
            <xm:f>IF(OR(AE61='\\HSRTUNCLU\EvidenciasMapasRiesgo\PROCESOS DE APOYO\GESTION SUMINISTROS Y ACTIVOS FIJOS\Riesgos de Proceso\[A-MR-01 ALMACEN 2022.xlsx]Opciones Tratamiento'!#REF!,AE61='\\HSRTUNCLU\EvidenciasMapasRiesgo\PROCESOS DE APOYO\GESTION SUMINISTROS Y ACTIVOS FIJOS\Riesgos de Proceso\[A-MR-01 ALMACEN 2022.xlsx]Opciones Tratamiento'!#REF!,AE61='\\HSRTUNCLU\EvidenciasMapasRiesgo\PROCESOS DE APOYO\GESTION SUMINISTROS Y ACTIVOS FIJOS\Riesgos de Proceso\[A-MR-01 ALMACEN 2022.xlsx]Opciones Tratamiento'!#REF!),ISBLANK(AE61),ISTEXT(AE61))</xm:f>
          </x14:formula1>
          <xm:sqref>AF61 AF63:AF64</xm:sqref>
        </x14:dataValidation>
        <x14:dataValidation type="custom" allowBlank="1" showInputMessage="1" showErrorMessage="1" error="Recuerde que las acciones se generan bajo la medida de mitigar el riesgo" xr:uid="{00000000-0002-0000-0200-000014000000}">
          <x14:formula1>
            <xm:f>IF(OR(AE61='\\HSRTUNCLU\EvidenciasMapasRiesgo\PROCESOS DE APOYO\GESTION SUMINISTROS Y ACTIVOS FIJOS\Riesgos de Proceso\[A-MR-01 ALMACEN 2022.xlsx]Opciones Tratamiento'!#REF!,AE61='\\HSRTUNCLU\EvidenciasMapasRiesgo\PROCESOS DE APOYO\GESTION SUMINISTROS Y ACTIVOS FIJOS\Riesgos de Proceso\[A-MR-01 ALMACEN 2022.xlsx]Opciones Tratamiento'!#REF!,AE61='\\HSRTUNCLU\EvidenciasMapasRiesgo\PROCESOS DE APOYO\GESTION SUMINISTROS Y ACTIVOS FIJOS\Riesgos de Proceso\[A-MR-01 ALMACEN 2022.xlsx]Opciones Tratamiento'!#REF!),ISBLANK(AE61),ISTEXT(AE61))</xm:f>
          </x14:formula1>
          <xm:sqref>AG61 AG63:AG64</xm:sqref>
        </x14:dataValidation>
        <x14:dataValidation type="custom" allowBlank="1" showInputMessage="1" showErrorMessage="1" error="Recuerde que las acciones se generan bajo la medida de mitigar el riesgo" xr:uid="{00000000-0002-0000-0200-000015000000}">
          <x14:formula1>
            <xm:f>IF(OR(AE61='\\HSRTUNCLU\EvidenciasMapasRiesgo\PROCESOS DE APOYO\GESTION SUMINISTROS Y ACTIVOS FIJOS\Riesgos de Proceso\[A-MR-01 ALMACEN 2022.xlsx]Opciones Tratamiento'!#REF!,AE61='\\HSRTUNCLU\EvidenciasMapasRiesgo\PROCESOS DE APOYO\GESTION SUMINISTROS Y ACTIVOS FIJOS\Riesgos de Proceso\[A-MR-01 ALMACEN 2022.xlsx]Opciones Tratamiento'!#REF!,AE61='\\HSRTUNCLU\EvidenciasMapasRiesgo\PROCESOS DE APOYO\GESTION SUMINISTROS Y ACTIVOS FIJOS\Riesgos de Proceso\[A-MR-01 ALMACEN 2022.xlsx]Opciones Tratamiento'!#REF!),ISBLANK(AE61),ISTEXT(AE61))</xm:f>
          </x14:formula1>
          <xm:sqref>AH61 AH63:AH64</xm:sqref>
        </x14:dataValidation>
        <x14:dataValidation type="custom" allowBlank="1" showInputMessage="1" showErrorMessage="1" error="Recuerde que las acciones se generan bajo la medida de mitigar el riesgo" xr:uid="{00000000-0002-0000-0200-000016000000}">
          <x14:formula1>
            <xm:f>IF(OR(AE61='\\HSRTUNCLU\EvidenciasMapasRiesgo\PROCESOS DE APOYO\GESTION SUMINISTROS Y ACTIVOS FIJOS\Riesgos de Proceso\[A-MR-01 ALMACEN 2022.xlsx]Opciones Tratamiento'!#REF!,AE61='\\HSRTUNCLU\EvidenciasMapasRiesgo\PROCESOS DE APOYO\GESTION SUMINISTROS Y ACTIVOS FIJOS\Riesgos de Proceso\[A-MR-01 ALMACEN 2022.xlsx]Opciones Tratamiento'!#REF!,AE61='\\HSRTUNCLU\EvidenciasMapasRiesgo\PROCESOS DE APOYO\GESTION SUMINISTROS Y ACTIVOS FIJOS\Riesgos de Proceso\[A-MR-01 ALMACEN 2022.xlsx]Opciones Tratamiento'!#REF!),ISBLANK(AE61),ISTEXT(AE61))</xm:f>
          </x14:formula1>
          <xm:sqref>AI61 AI63:AI64</xm:sqref>
        </x14:dataValidation>
        <x14:dataValidation type="custom" allowBlank="1" showInputMessage="1" showErrorMessage="1" error="Recuerde que las acciones se generan bajo la medida de mitigar el riesgo" xr:uid="{00000000-0002-0000-0200-000017000000}">
          <x14:formula1>
            <xm:f>IF(OR(AE61='\\HSRTUNCLU\EvidenciasMapasRiesgo\PROCESOS DE APOYO\GESTION SUMINISTROS Y ACTIVOS FIJOS\Riesgos de Proceso\[A-MR-01 ALMACEN 2022.xlsx]Opciones Tratamiento'!#REF!,AE61='\\HSRTUNCLU\EvidenciasMapasRiesgo\PROCESOS DE APOYO\GESTION SUMINISTROS Y ACTIVOS FIJOS\Riesgos de Proceso\[A-MR-01 ALMACEN 2022.xlsx]Opciones Tratamiento'!#REF!,AE61='\\HSRTUNCLU\EvidenciasMapasRiesgo\PROCESOS DE APOYO\GESTION SUMINISTROS Y ACTIVOS FIJOS\Riesgos de Proceso\[A-MR-01 ALMACEN 2022.xlsx]Opciones Tratamiento'!#REF!),ISBLANK(AE61),ISTEXT(AE61))</xm:f>
          </x14:formula1>
          <xm:sqref>AJ61 AJ63:AJ64</xm:sqref>
        </x14:dataValidation>
        <x14:dataValidation type="custom" allowBlank="1" showInputMessage="1" showErrorMessage="1" error="Recuerde que las acciones se generan bajo la medida de mitigar el riesgo" xr:uid="{00000000-0002-0000-0200-000018000000}">
          <x14:formula1>
            <xm:f>IF(OR(AE55='\\HSRTUNCLU\EvidenciasMapasRiesgo\PROCESOS DE APOYO\GESTION SISTEMAS Y COMUNICACIONES\Riesgos de Proceso\[GSIC-MR-01 SISTEMAS -COMUNICACION 2022.xlsx]Opciones Tratamiento'!#REF!,AE55='\\HSRTUNCLU\EvidenciasMapasRiesgo\PROCESOS DE APOYO\GESTION SISTEMAS Y COMUNICACIONES\Riesgos de Proceso\[GSIC-MR-01 SISTEMAS -COMUNICACION 2022.xlsx]Opciones Tratamiento'!#REF!,AE55='\\HSRTUNCLU\EvidenciasMapasRiesgo\PROCESOS DE APOYO\GESTION SISTEMAS Y COMUNICACIONES\Riesgos de Proceso\[GSIC-MR-01 SISTEMAS -COMUNICACION 2022.xlsx]Opciones Tratamiento'!#REF!),ISBLANK(AE55),ISTEXT(AE55))</xm:f>
          </x14:formula1>
          <xm:sqref>AJ55:AJ60</xm:sqref>
        </x14:dataValidation>
        <x14:dataValidation type="list" allowBlank="1" showInputMessage="1" showErrorMessage="1" xr:uid="{00000000-0002-0000-0200-000019000000}">
          <x14:formula1>
            <xm:f>'\\HSRTUNCLU\EvidenciasMapasRiesgo\PROCESOS DE APOYO\GESTION SISTEMAS Y COMUNICACIONES\Riesgos de Proceso\[GSIC-MR-01 SISTEMAS -COMUNICACION 2022.xlsx]Tabla Valoración controles'!#REF!</xm:f>
          </x14:formula1>
          <xm:sqref>R55:S60 U55:W60</xm:sqref>
        </x14:dataValidation>
        <x14:dataValidation type="list" allowBlank="1" showInputMessage="1" showErrorMessage="1" xr:uid="{00000000-0002-0000-0200-00001A000000}">
          <x14:formula1>
            <xm:f>'\\HSRTUNCLU\EvidenciasMapasRiesgo\PROCESOS DE APOYO\GESTION SISTEMAS Y COMUNICACIONES\Riesgos de Proceso\[GSIC-MR-01 SISTEMAS -COMUNICACION 2022.xlsx]Tabla Impacto'!#REF!</xm:f>
          </x14:formula1>
          <xm:sqref>J55:J60</xm:sqref>
        </x14:dataValidation>
        <x14:dataValidation type="list" allowBlank="1" showInputMessage="1" showErrorMessage="1" xr:uid="{00000000-0002-0000-0200-00001B000000}">
          <x14:formula1>
            <xm:f>'\\HSRTUNCLU\EvidenciasMapasRiesgo\PROCESOS DE APOYO\GESTION SISTEMAS Y COMUNICACIONES\Riesgos de Proceso\[GSIC-MR-01 SISTEMAS -COMUNICACION 2022.xlsx]Opciones Tratamiento'!#REF!</xm:f>
          </x14:formula1>
          <xm:sqref>AE55 AE57 AE59 F55:F60 B55:B60 AK55:AK60</xm:sqref>
        </x14:dataValidation>
        <x14:dataValidation type="custom" allowBlank="1" showInputMessage="1" showErrorMessage="1" error="Recuerde que las acciones se generan bajo la medida de mitigar el riesgo" xr:uid="{00000000-0002-0000-0200-00001C000000}">
          <x14:formula1>
            <xm:f>IF(OR(AE55='\\HSRTUNCLU\EvidenciasMapasRiesgo\PROCESOS DE APOYO\GESTION SISTEMAS Y COMUNICACIONES\Riesgos de Proceso\[GSIC-MR-01 SISTEMAS -COMUNICACION 2022.xlsx]Opciones Tratamiento'!#REF!,AE55='\\HSRTUNCLU\EvidenciasMapasRiesgo\PROCESOS DE APOYO\GESTION SISTEMAS Y COMUNICACIONES\Riesgos de Proceso\[GSIC-MR-01 SISTEMAS -COMUNICACION 2022.xlsx]Opciones Tratamiento'!#REF!,AE55='\\HSRTUNCLU\EvidenciasMapasRiesgo\PROCESOS DE APOYO\GESTION SISTEMAS Y COMUNICACIONES\Riesgos de Proceso\[GSIC-MR-01 SISTEMAS -COMUNICACION 2022.xlsx]Opciones Tratamiento'!#REF!),ISBLANK(AE55),ISTEXT(AE55))</xm:f>
          </x14:formula1>
          <xm:sqref>AF55 AF57:AF60</xm:sqref>
        </x14:dataValidation>
        <x14:dataValidation type="custom" allowBlank="1" showInputMessage="1" showErrorMessage="1" error="Recuerde que las acciones se generan bajo la medida de mitigar el riesgo" xr:uid="{00000000-0002-0000-0200-00001D000000}">
          <x14:formula1>
            <xm:f>IF(OR(AE55='\\HSRTUNCLU\EvidenciasMapasRiesgo\PROCESOS DE APOYO\GESTION SISTEMAS Y COMUNICACIONES\Riesgos de Proceso\[GSIC-MR-01 SISTEMAS -COMUNICACION 2022.xlsx]Opciones Tratamiento'!#REF!,AE55='\\HSRTUNCLU\EvidenciasMapasRiesgo\PROCESOS DE APOYO\GESTION SISTEMAS Y COMUNICACIONES\Riesgos de Proceso\[GSIC-MR-01 SISTEMAS -COMUNICACION 2022.xlsx]Opciones Tratamiento'!#REF!,AE55='\\HSRTUNCLU\EvidenciasMapasRiesgo\PROCESOS DE APOYO\GESTION SISTEMAS Y COMUNICACIONES\Riesgos de Proceso\[GSIC-MR-01 SISTEMAS -COMUNICACION 2022.xlsx]Opciones Tratamiento'!#REF!),ISBLANK(AE55),ISTEXT(AE55))</xm:f>
          </x14:formula1>
          <xm:sqref>AG55 AG57:AG60</xm:sqref>
        </x14:dataValidation>
        <x14:dataValidation type="custom" allowBlank="1" showInputMessage="1" showErrorMessage="1" error="Recuerde que las acciones se generan bajo la medida de mitigar el riesgo" xr:uid="{00000000-0002-0000-0200-00001E000000}">
          <x14:formula1>
            <xm:f>IF(OR(AE55='\\HSRTUNCLU\EvidenciasMapasRiesgo\PROCESOS DE APOYO\GESTION SISTEMAS Y COMUNICACIONES\Riesgos de Proceso\[GSIC-MR-01 SISTEMAS -COMUNICACION 2022.xlsx]Opciones Tratamiento'!#REF!,AE55='\\HSRTUNCLU\EvidenciasMapasRiesgo\PROCESOS DE APOYO\GESTION SISTEMAS Y COMUNICACIONES\Riesgos de Proceso\[GSIC-MR-01 SISTEMAS -COMUNICACION 2022.xlsx]Opciones Tratamiento'!#REF!,AE55='\\HSRTUNCLU\EvidenciasMapasRiesgo\PROCESOS DE APOYO\GESTION SISTEMAS Y COMUNICACIONES\Riesgos de Proceso\[GSIC-MR-01 SISTEMAS -COMUNICACION 2022.xlsx]Opciones Tratamiento'!#REF!),ISBLANK(AE55),ISTEXT(AE55))</xm:f>
          </x14:formula1>
          <xm:sqref>AH55 AH57:AH60</xm:sqref>
        </x14:dataValidation>
        <x14:dataValidation type="custom" allowBlank="1" showInputMessage="1" showErrorMessage="1" error="Recuerde que las acciones se generan bajo la medida de mitigar el riesgo" xr:uid="{00000000-0002-0000-0200-00001F000000}">
          <x14:formula1>
            <xm:f>IF(OR(AE55='\\HSRTUNCLU\EvidenciasMapasRiesgo\PROCESOS DE APOYO\GESTION SISTEMAS Y COMUNICACIONES\Riesgos de Proceso\[GSIC-MR-01 SISTEMAS -COMUNICACION 2022.xlsx]Opciones Tratamiento'!#REF!,AE55='\\HSRTUNCLU\EvidenciasMapasRiesgo\PROCESOS DE APOYO\GESTION SISTEMAS Y COMUNICACIONES\Riesgos de Proceso\[GSIC-MR-01 SISTEMAS -COMUNICACION 2022.xlsx]Opciones Tratamiento'!#REF!,AE55='\\HSRTUNCLU\EvidenciasMapasRiesgo\PROCESOS DE APOYO\GESTION SISTEMAS Y COMUNICACIONES\Riesgos de Proceso\[GSIC-MR-01 SISTEMAS -COMUNICACION 2022.xlsx]Opciones Tratamiento'!#REF!),ISBLANK(AE55),ISTEXT(AE55))</xm:f>
          </x14:formula1>
          <xm:sqref>AI55 AI57:AI60</xm:sqref>
        </x14:dataValidation>
        <x14:dataValidation type="custom" allowBlank="1" showInputMessage="1" showErrorMessage="1" error="Recuerde que las acciones se generan bajo la medida de mitigar el riesgo" xr:uid="{00000000-0002-0000-0200-000020000000}">
          <x14:formula1>
            <xm:f>IF(OR(AE53='\\HSRTUNCLU\EvidenciasMapasRiesgo\PROCESOS DE APOYO\GESTION SERVICIOS DE APOYO\Riesgos de Proceso\[INT-MR-01  SERVICIOS APOYO  2022.xlsx]Opciones Tratamiento'!#REF!,AE53='\\HSRTUNCLU\EvidenciasMapasRiesgo\PROCESOS DE APOYO\GESTION SERVICIOS DE APOYO\Riesgos de Proceso\[INT-MR-01  SERVICIOS APOYO  2022.xlsx]Opciones Tratamiento'!#REF!,AE53='\\HSRTUNCLU\EvidenciasMapasRiesgo\PROCESOS DE APOYO\GESTION SERVICIOS DE APOYO\Riesgos de Proceso\[INT-MR-01  SERVICIOS APOYO  2022.xlsx]Opciones Tratamiento'!#REF!),ISBLANK(AE53),ISTEXT(AE53))</xm:f>
          </x14:formula1>
          <xm:sqref>AF53:AF54</xm:sqref>
        </x14:dataValidation>
        <x14:dataValidation type="custom" allowBlank="1" showInputMessage="1" showErrorMessage="1" error="Recuerde que las acciones se generan bajo la medida de mitigar el riesgo" xr:uid="{00000000-0002-0000-0200-000021000000}">
          <x14:formula1>
            <xm:f>IF(OR(AE53='\\HSRTUNCLU\EvidenciasMapasRiesgo\PROCESOS DE APOYO\GESTION SERVICIOS DE APOYO\Riesgos de Proceso\[INT-MR-01  SERVICIOS APOYO  2022.xlsx]Opciones Tratamiento'!#REF!,AE53='\\HSRTUNCLU\EvidenciasMapasRiesgo\PROCESOS DE APOYO\GESTION SERVICIOS DE APOYO\Riesgos de Proceso\[INT-MR-01  SERVICIOS APOYO  2022.xlsx]Opciones Tratamiento'!#REF!,AE53='\\HSRTUNCLU\EvidenciasMapasRiesgo\PROCESOS DE APOYO\GESTION SERVICIOS DE APOYO\Riesgos de Proceso\[INT-MR-01  SERVICIOS APOYO  2022.xlsx]Opciones Tratamiento'!#REF!),ISBLANK(AE53),ISTEXT(AE53))</xm:f>
          </x14:formula1>
          <xm:sqref>AG53:AG54</xm:sqref>
        </x14:dataValidation>
        <x14:dataValidation type="custom" allowBlank="1" showInputMessage="1" showErrorMessage="1" error="Recuerde que las acciones se generan bajo la medida de mitigar el riesgo" xr:uid="{00000000-0002-0000-0200-000022000000}">
          <x14:formula1>
            <xm:f>IF(OR(AE53='\\HSRTUNCLU\EvidenciasMapasRiesgo\PROCESOS DE APOYO\GESTION SERVICIOS DE APOYO\Riesgos de Proceso\[INT-MR-01  SERVICIOS APOYO  2022.xlsx]Opciones Tratamiento'!#REF!,AE53='\\HSRTUNCLU\EvidenciasMapasRiesgo\PROCESOS DE APOYO\GESTION SERVICIOS DE APOYO\Riesgos de Proceso\[INT-MR-01  SERVICIOS APOYO  2022.xlsx]Opciones Tratamiento'!#REF!,AE53='\\HSRTUNCLU\EvidenciasMapasRiesgo\PROCESOS DE APOYO\GESTION SERVICIOS DE APOYO\Riesgos de Proceso\[INT-MR-01  SERVICIOS APOYO  2022.xlsx]Opciones Tratamiento'!#REF!),ISBLANK(AE53),ISTEXT(AE53))</xm:f>
          </x14:formula1>
          <xm:sqref>AH53:AH54</xm:sqref>
        </x14:dataValidation>
        <x14:dataValidation type="custom" allowBlank="1" showInputMessage="1" showErrorMessage="1" error="Recuerde que las acciones se generan bajo la medida de mitigar el riesgo" xr:uid="{00000000-0002-0000-0200-000023000000}">
          <x14:formula1>
            <xm:f>IF(OR(AE53='\\HSRTUNCLU\EvidenciasMapasRiesgo\PROCESOS DE APOYO\GESTION SERVICIOS DE APOYO\Riesgos de Proceso\[INT-MR-01  SERVICIOS APOYO  2022.xlsx]Opciones Tratamiento'!#REF!,AE53='\\HSRTUNCLU\EvidenciasMapasRiesgo\PROCESOS DE APOYO\GESTION SERVICIOS DE APOYO\Riesgos de Proceso\[INT-MR-01  SERVICIOS APOYO  2022.xlsx]Opciones Tratamiento'!#REF!,AE53='\\HSRTUNCLU\EvidenciasMapasRiesgo\PROCESOS DE APOYO\GESTION SERVICIOS DE APOYO\Riesgos de Proceso\[INT-MR-01  SERVICIOS APOYO  2022.xlsx]Opciones Tratamiento'!#REF!),ISBLANK(AE53),ISTEXT(AE53))</xm:f>
          </x14:formula1>
          <xm:sqref>AI53:AI54</xm:sqref>
        </x14:dataValidation>
        <x14:dataValidation type="custom" allowBlank="1" showInputMessage="1" showErrorMessage="1" error="Recuerde que las acciones se generan bajo la medida de mitigar el riesgo" xr:uid="{00000000-0002-0000-0200-000024000000}">
          <x14:formula1>
            <xm:f>IF(OR(AE53='\\HSRTUNCLU\EvidenciasMapasRiesgo\PROCESOS DE APOYO\GESTION SERVICIOS DE APOYO\Riesgos de Proceso\[INT-MR-01  SERVICIOS APOYO  2022.xlsx]Opciones Tratamiento'!#REF!,AE53='\\HSRTUNCLU\EvidenciasMapasRiesgo\PROCESOS DE APOYO\GESTION SERVICIOS DE APOYO\Riesgos de Proceso\[INT-MR-01  SERVICIOS APOYO  2022.xlsx]Opciones Tratamiento'!#REF!,AE53='\\HSRTUNCLU\EvidenciasMapasRiesgo\PROCESOS DE APOYO\GESTION SERVICIOS DE APOYO\Riesgos de Proceso\[INT-MR-01  SERVICIOS APOYO  2022.xlsx]Opciones Tratamiento'!#REF!),ISBLANK(AE53),ISTEXT(AE53))</xm:f>
          </x14:formula1>
          <xm:sqref>AJ53:AJ54</xm:sqref>
        </x14:dataValidation>
        <x14:dataValidation type="list" allowBlank="1" showInputMessage="1" showErrorMessage="1" xr:uid="{00000000-0002-0000-0200-000025000000}">
          <x14:formula1>
            <xm:f>'\\HSRTUNCLU\EvidenciasMapasRiesgo\PROCESOS DE APOYO\GESTION SERVICIOS DE APOYO\Riesgos de Proceso\[INT-MR-01  SERVICIOS APOYO  2022.xlsx]Tabla Valoración controles'!#REF!</xm:f>
          </x14:formula1>
          <xm:sqref>R53:S54 U53:W54</xm:sqref>
        </x14:dataValidation>
        <x14:dataValidation type="list" allowBlank="1" showInputMessage="1" showErrorMessage="1" xr:uid="{00000000-0002-0000-0200-000026000000}">
          <x14:formula1>
            <xm:f>'\\HSRTUNCLU\EvidenciasMapasRiesgo\PROCESOS DE APOYO\GESTION SERVICIOS DE APOYO\Riesgos de Proceso\[INT-MR-01  SERVICIOS APOYO  2022.xlsx]Opciones Tratamiento'!#REF!</xm:f>
          </x14:formula1>
          <xm:sqref>AE53:AE54 AK53:AK54 F53:F54 B53:B54</xm:sqref>
        </x14:dataValidation>
        <x14:dataValidation type="list" allowBlank="1" showInputMessage="1" showErrorMessage="1" xr:uid="{00000000-0002-0000-0200-000027000000}">
          <x14:formula1>
            <xm:f>'\\HSRTUNCLU\EvidenciasMapasRiesgo\PROCESOS DE APOYO\GESTION SERVICIOS DE APOYO\Riesgos de Proceso\[INT-MR-01  SERVICIOS APOYO  2022.xlsx]Tabla Impacto'!#REF!</xm:f>
          </x14:formula1>
          <xm:sqref>J53:J54</xm:sqref>
        </x14:dataValidation>
        <x14:dataValidation type="custom" allowBlank="1" showInputMessage="1" showErrorMessage="1" error="Recuerde que las acciones se generan bajo la medida de mitigar el riesgo" xr:uid="{00000000-0002-0000-0200-000028000000}">
          <x14:formula1>
            <xm:f>IF(OR(AE51='\\HSRTUNCLU\EvidenciasMapasRiesgo\PROCESOS DE APOYO\GESTION MANTENIMIENTO\Riesgos de Proceso\[MAN-MR-01 MANTENIMIENTO 2022.xlsx]Opciones Tratamiento'!#REF!,AE51='\\HSRTUNCLU\EvidenciasMapasRiesgo\PROCESOS DE APOYO\GESTION MANTENIMIENTO\Riesgos de Proceso\[MAN-MR-01 MANTENIMIENTO 2022.xlsx]Opciones Tratamiento'!#REF!,AE51='\\HSRTUNCLU\EvidenciasMapasRiesgo\PROCESOS DE APOYO\GESTION MANTENIMIENTO\Riesgos de Proceso\[MAN-MR-01 MANTENIMIENTO 2022.xlsx]Opciones Tratamiento'!#REF!),ISBLANK(AE51),ISTEXT(AE51))</xm:f>
          </x14:formula1>
          <xm:sqref>AF51:AF52</xm:sqref>
        </x14:dataValidation>
        <x14:dataValidation type="custom" allowBlank="1" showInputMessage="1" showErrorMessage="1" error="Recuerde que las acciones se generan bajo la medida de mitigar el riesgo" xr:uid="{00000000-0002-0000-0200-000029000000}">
          <x14:formula1>
            <xm:f>IF(OR(AE51='\\HSRTUNCLU\EvidenciasMapasRiesgo\PROCESOS DE APOYO\GESTION MANTENIMIENTO\Riesgos de Proceso\[MAN-MR-01 MANTENIMIENTO 2022.xlsx]Opciones Tratamiento'!#REF!,AE51='\\HSRTUNCLU\EvidenciasMapasRiesgo\PROCESOS DE APOYO\GESTION MANTENIMIENTO\Riesgos de Proceso\[MAN-MR-01 MANTENIMIENTO 2022.xlsx]Opciones Tratamiento'!#REF!,AE51='\\HSRTUNCLU\EvidenciasMapasRiesgo\PROCESOS DE APOYO\GESTION MANTENIMIENTO\Riesgos de Proceso\[MAN-MR-01 MANTENIMIENTO 2022.xlsx]Opciones Tratamiento'!#REF!),ISBLANK(AE51),ISTEXT(AE51))</xm:f>
          </x14:formula1>
          <xm:sqref>AG51:AG52</xm:sqref>
        </x14:dataValidation>
        <x14:dataValidation type="custom" allowBlank="1" showInputMessage="1" showErrorMessage="1" error="Recuerde que las acciones se generan bajo la medida de mitigar el riesgo" xr:uid="{00000000-0002-0000-0200-00002A000000}">
          <x14:formula1>
            <xm:f>IF(OR(AE51='\\HSRTUNCLU\EvidenciasMapasRiesgo\PROCESOS DE APOYO\GESTION MANTENIMIENTO\Riesgos de Proceso\[MAN-MR-01 MANTENIMIENTO 2022.xlsx]Opciones Tratamiento'!#REF!,AE51='\\HSRTUNCLU\EvidenciasMapasRiesgo\PROCESOS DE APOYO\GESTION MANTENIMIENTO\Riesgos de Proceso\[MAN-MR-01 MANTENIMIENTO 2022.xlsx]Opciones Tratamiento'!#REF!,AE51='\\HSRTUNCLU\EvidenciasMapasRiesgo\PROCESOS DE APOYO\GESTION MANTENIMIENTO\Riesgos de Proceso\[MAN-MR-01 MANTENIMIENTO 2022.xlsx]Opciones Tratamiento'!#REF!),ISBLANK(AE51),ISTEXT(AE51))</xm:f>
          </x14:formula1>
          <xm:sqref>AH51:AH52</xm:sqref>
        </x14:dataValidation>
        <x14:dataValidation type="custom" allowBlank="1" showInputMessage="1" showErrorMessage="1" error="Recuerde que las acciones se generan bajo la medida de mitigar el riesgo" xr:uid="{00000000-0002-0000-0200-00002B000000}">
          <x14:formula1>
            <xm:f>IF(OR(AE51='\\HSRTUNCLU\EvidenciasMapasRiesgo\PROCESOS DE APOYO\GESTION MANTENIMIENTO\Riesgos de Proceso\[MAN-MR-01 MANTENIMIENTO 2022.xlsx]Opciones Tratamiento'!#REF!,AE51='\\HSRTUNCLU\EvidenciasMapasRiesgo\PROCESOS DE APOYO\GESTION MANTENIMIENTO\Riesgos de Proceso\[MAN-MR-01 MANTENIMIENTO 2022.xlsx]Opciones Tratamiento'!#REF!,AE51='\\HSRTUNCLU\EvidenciasMapasRiesgo\PROCESOS DE APOYO\GESTION MANTENIMIENTO\Riesgos de Proceso\[MAN-MR-01 MANTENIMIENTO 2022.xlsx]Opciones Tratamiento'!#REF!),ISBLANK(AE51),ISTEXT(AE51))</xm:f>
          </x14:formula1>
          <xm:sqref>AI51:AI52</xm:sqref>
        </x14:dataValidation>
        <x14:dataValidation type="custom" allowBlank="1" showInputMessage="1" showErrorMessage="1" error="Recuerde que las acciones se generan bajo la medida de mitigar el riesgo" xr:uid="{00000000-0002-0000-0200-00002C000000}">
          <x14:formula1>
            <xm:f>IF(OR(AE51='\\HSRTUNCLU\EvidenciasMapasRiesgo\PROCESOS DE APOYO\GESTION MANTENIMIENTO\Riesgos de Proceso\[MAN-MR-01 MANTENIMIENTO 2022.xlsx]Opciones Tratamiento'!#REF!,AE51='\\HSRTUNCLU\EvidenciasMapasRiesgo\PROCESOS DE APOYO\GESTION MANTENIMIENTO\Riesgos de Proceso\[MAN-MR-01 MANTENIMIENTO 2022.xlsx]Opciones Tratamiento'!#REF!,AE51='\\HSRTUNCLU\EvidenciasMapasRiesgo\PROCESOS DE APOYO\GESTION MANTENIMIENTO\Riesgos de Proceso\[MAN-MR-01 MANTENIMIENTO 2022.xlsx]Opciones Tratamiento'!#REF!),ISBLANK(AE51),ISTEXT(AE51))</xm:f>
          </x14:formula1>
          <xm:sqref>AJ51:AJ52</xm:sqref>
        </x14:dataValidation>
        <x14:dataValidation type="list" allowBlank="1" showInputMessage="1" showErrorMessage="1" xr:uid="{00000000-0002-0000-0200-00002D000000}">
          <x14:formula1>
            <xm:f>'\\HSRTUNCLU\EvidenciasMapasRiesgo\PROCESOS DE APOYO\GESTION MANTENIMIENTO\Riesgos de Proceso\[MAN-MR-01 MANTENIMIENTO 2022.xlsx]Tabla Valoración controles'!#REF!</xm:f>
          </x14:formula1>
          <xm:sqref>R51:S52 U51:W52</xm:sqref>
        </x14:dataValidation>
        <x14:dataValidation type="list" allowBlank="1" showInputMessage="1" showErrorMessage="1" xr:uid="{00000000-0002-0000-0200-00002E000000}">
          <x14:formula1>
            <xm:f>'\\HSRTUNCLU\EvidenciasMapasRiesgo\PROCESOS DE APOYO\GESTION MANTENIMIENTO\Riesgos de Proceso\[MAN-MR-01 MANTENIMIENTO 2022.xlsx]Tabla Impacto'!#REF!</xm:f>
          </x14:formula1>
          <xm:sqref>J51:J52</xm:sqref>
        </x14:dataValidation>
        <x14:dataValidation type="list" allowBlank="1" showInputMessage="1" showErrorMessage="1" xr:uid="{00000000-0002-0000-0200-00002F000000}">
          <x14:formula1>
            <xm:f>'\\HSRTUNCLU\EvidenciasMapasRiesgo\PROCESOS DE APOYO\GESTION MANTENIMIENTO\Riesgos de Proceso\[MAN-MR-01 MANTENIMIENTO 2022.xlsx]Opciones Tratamiento'!#REF!</xm:f>
          </x14:formula1>
          <xm:sqref>AK51:AK52 F51:F52 B51:B52 AE51:AE52</xm:sqref>
        </x14:dataValidation>
        <x14:dataValidation type="custom" allowBlank="1" showInputMessage="1" showErrorMessage="1" error="Recuerde que las acciones se generan bajo la medida de mitigar el riesgo" xr:uid="{00000000-0002-0000-0200-000030000000}">
          <x14:formula1>
            <xm:f>IF(OR(AE49='\\HSRTUNCLU\EvidenciasMapasRiesgo\PROCESOS DE APOYO\GESTION JURIDICA\Riesgos de Proceso\[OAJ-MR-01 JURIDICA  2022.xlsx]Opciones Tratamiento'!#REF!,AE49='\\HSRTUNCLU\EvidenciasMapasRiesgo\PROCESOS DE APOYO\GESTION JURIDICA\Riesgos de Proceso\[OAJ-MR-01 JURIDICA  2022.xlsx]Opciones Tratamiento'!#REF!,AE49='\\HSRTUNCLU\EvidenciasMapasRiesgo\PROCESOS DE APOYO\GESTION JURIDICA\Riesgos de Proceso\[OAJ-MR-01 JURIDICA  2022.xlsx]Opciones Tratamiento'!#REF!),ISBLANK(AE49),ISTEXT(AE49))</xm:f>
          </x14:formula1>
          <xm:sqref>AF49:AF50</xm:sqref>
        </x14:dataValidation>
        <x14:dataValidation type="custom" allowBlank="1" showInputMessage="1" showErrorMessage="1" error="Recuerde que las acciones se generan bajo la medida de mitigar el riesgo" xr:uid="{00000000-0002-0000-0200-000031000000}">
          <x14:formula1>
            <xm:f>IF(OR(AE49='\\HSRTUNCLU\EvidenciasMapasRiesgo\PROCESOS DE APOYO\GESTION JURIDICA\Riesgos de Proceso\[OAJ-MR-01 JURIDICA  2022.xlsx]Opciones Tratamiento'!#REF!,AE49='\\HSRTUNCLU\EvidenciasMapasRiesgo\PROCESOS DE APOYO\GESTION JURIDICA\Riesgos de Proceso\[OAJ-MR-01 JURIDICA  2022.xlsx]Opciones Tratamiento'!#REF!,AE49='\\HSRTUNCLU\EvidenciasMapasRiesgo\PROCESOS DE APOYO\GESTION JURIDICA\Riesgos de Proceso\[OAJ-MR-01 JURIDICA  2022.xlsx]Opciones Tratamiento'!#REF!),ISBLANK(AE49),ISTEXT(AE49))</xm:f>
          </x14:formula1>
          <xm:sqref>AG49:AG50</xm:sqref>
        </x14:dataValidation>
        <x14:dataValidation type="custom" allowBlank="1" showInputMessage="1" showErrorMessage="1" error="Recuerde que las acciones se generan bajo la medida de mitigar el riesgo" xr:uid="{00000000-0002-0000-0200-000032000000}">
          <x14:formula1>
            <xm:f>IF(OR(AE49='\\HSRTUNCLU\EvidenciasMapasRiesgo\PROCESOS DE APOYO\GESTION JURIDICA\Riesgos de Proceso\[OAJ-MR-01 JURIDICA  2022.xlsx]Opciones Tratamiento'!#REF!,AE49='\\HSRTUNCLU\EvidenciasMapasRiesgo\PROCESOS DE APOYO\GESTION JURIDICA\Riesgos de Proceso\[OAJ-MR-01 JURIDICA  2022.xlsx]Opciones Tratamiento'!#REF!,AE49='\\HSRTUNCLU\EvidenciasMapasRiesgo\PROCESOS DE APOYO\GESTION JURIDICA\Riesgos de Proceso\[OAJ-MR-01 JURIDICA  2022.xlsx]Opciones Tratamiento'!#REF!),ISBLANK(AE49),ISTEXT(AE49))</xm:f>
          </x14:formula1>
          <xm:sqref>AH49:AH50</xm:sqref>
        </x14:dataValidation>
        <x14:dataValidation type="custom" allowBlank="1" showInputMessage="1" showErrorMessage="1" error="Recuerde que las acciones se generan bajo la medida de mitigar el riesgo" xr:uid="{00000000-0002-0000-0200-000033000000}">
          <x14:formula1>
            <xm:f>IF(OR(AE49='\\HSRTUNCLU\EvidenciasMapasRiesgo\PROCESOS DE APOYO\GESTION JURIDICA\Riesgos de Proceso\[OAJ-MR-01 JURIDICA  2022.xlsx]Opciones Tratamiento'!#REF!,AE49='\\HSRTUNCLU\EvidenciasMapasRiesgo\PROCESOS DE APOYO\GESTION JURIDICA\Riesgos de Proceso\[OAJ-MR-01 JURIDICA  2022.xlsx]Opciones Tratamiento'!#REF!,AE49='\\HSRTUNCLU\EvidenciasMapasRiesgo\PROCESOS DE APOYO\GESTION JURIDICA\Riesgos de Proceso\[OAJ-MR-01 JURIDICA  2022.xlsx]Opciones Tratamiento'!#REF!),ISBLANK(AE49),ISTEXT(AE49))</xm:f>
          </x14:formula1>
          <xm:sqref>AI49:AI50</xm:sqref>
        </x14:dataValidation>
        <x14:dataValidation type="custom" allowBlank="1" showInputMessage="1" showErrorMessage="1" error="Recuerde que las acciones se generan bajo la medida de mitigar el riesgo" xr:uid="{00000000-0002-0000-0200-000034000000}">
          <x14:formula1>
            <xm:f>IF(OR(AE49='\\HSRTUNCLU\EvidenciasMapasRiesgo\PROCESOS DE APOYO\GESTION JURIDICA\Riesgos de Proceso\[OAJ-MR-01 JURIDICA  2022.xlsx]Opciones Tratamiento'!#REF!,AE49='\\HSRTUNCLU\EvidenciasMapasRiesgo\PROCESOS DE APOYO\GESTION JURIDICA\Riesgos de Proceso\[OAJ-MR-01 JURIDICA  2022.xlsx]Opciones Tratamiento'!#REF!,AE49='\\HSRTUNCLU\EvidenciasMapasRiesgo\PROCESOS DE APOYO\GESTION JURIDICA\Riesgos de Proceso\[OAJ-MR-01 JURIDICA  2022.xlsx]Opciones Tratamiento'!#REF!),ISBLANK(AE49),ISTEXT(AE49))</xm:f>
          </x14:formula1>
          <xm:sqref>AJ49:AJ50</xm:sqref>
        </x14:dataValidation>
        <x14:dataValidation type="list" allowBlank="1" showInputMessage="1" showErrorMessage="1" xr:uid="{00000000-0002-0000-0200-000035000000}">
          <x14:formula1>
            <xm:f>'\\HSRTUNCLU\EvidenciasMapasRiesgo\PROCESOS DE APOYO\GESTION JURIDICA\Riesgos de Proceso\[OAJ-MR-01 JURIDICA  2022.xlsx]Tabla Valoración controles'!#REF!</xm:f>
          </x14:formula1>
          <xm:sqref>R49:S50 U49:W50</xm:sqref>
        </x14:dataValidation>
        <x14:dataValidation type="list" allowBlank="1" showInputMessage="1" showErrorMessage="1" xr:uid="{00000000-0002-0000-0200-000036000000}">
          <x14:formula1>
            <xm:f>'\\HSRTUNCLU\EvidenciasMapasRiesgo\PROCESOS DE APOYO\GESTION JURIDICA\Riesgos de Proceso\[OAJ-MR-01 JURIDICA  2022.xlsx]Tabla Impacto'!#REF!</xm:f>
          </x14:formula1>
          <xm:sqref>J49:J50</xm:sqref>
        </x14:dataValidation>
        <x14:dataValidation type="list" allowBlank="1" showInputMessage="1" showErrorMessage="1" xr:uid="{00000000-0002-0000-0200-000037000000}">
          <x14:formula1>
            <xm:f>'\\HSRTUNCLU\EvidenciasMapasRiesgo\PROCESOS DE APOYO\GESTION JURIDICA\Riesgos de Proceso\[OAJ-MR-01 JURIDICA  2022.xlsx]Opciones Tratamiento'!#REF!</xm:f>
          </x14:formula1>
          <xm:sqref>AK49:AK50 F49:F50 B49:B50 AE49:AE50</xm:sqref>
        </x14:dataValidation>
        <x14:dataValidation type="custom" allowBlank="1" showInputMessage="1" showErrorMessage="1" error="Recuerde que las acciones se generan bajo la medida de mitigar el riesgo" xr:uid="{00000000-0002-0000-0200-000038000000}">
          <x14:formula1>
            <xm:f>IF(OR(AE33='\\HSRTUNCLU\EvidenciasMapasRiesgo\PROCESOS DE APOYO\GESTION FINANCIERA\Riesgos de Proceso\[AF-MR-01 FINANCIERA 2022.xlsx]Opciones Tratamiento'!#REF!,AE33='\\HSRTUNCLU\EvidenciasMapasRiesgo\PROCESOS DE APOYO\GESTION FINANCIERA\Riesgos de Proceso\[AF-MR-01 FINANCIERA 2022.xlsx]Opciones Tratamiento'!#REF!,AE33='\\HSRTUNCLU\EvidenciasMapasRiesgo\PROCESOS DE APOYO\GESTION FINANCIERA\Riesgos de Proceso\[AF-MR-01 FINANCIERA 2022.xlsx]Opciones Tratamiento'!#REF!),ISBLANK(AE33),ISTEXT(AE33))</xm:f>
          </x14:formula1>
          <xm:sqref>AF33:AF48</xm:sqref>
        </x14:dataValidation>
        <x14:dataValidation type="custom" allowBlank="1" showInputMessage="1" showErrorMessage="1" error="Recuerde que las acciones se generan bajo la medida de mitigar el riesgo" xr:uid="{00000000-0002-0000-0200-000039000000}">
          <x14:formula1>
            <xm:f>IF(OR(AE33='\\HSRTUNCLU\EvidenciasMapasRiesgo\PROCESOS DE APOYO\GESTION FINANCIERA\Riesgos de Proceso\[AF-MR-01 FINANCIERA 2022.xlsx]Opciones Tratamiento'!#REF!,AE33='\\HSRTUNCLU\EvidenciasMapasRiesgo\PROCESOS DE APOYO\GESTION FINANCIERA\Riesgos de Proceso\[AF-MR-01 FINANCIERA 2022.xlsx]Opciones Tratamiento'!#REF!,AE33='\\HSRTUNCLU\EvidenciasMapasRiesgo\PROCESOS DE APOYO\GESTION FINANCIERA\Riesgos de Proceso\[AF-MR-01 FINANCIERA 2022.xlsx]Opciones Tratamiento'!#REF!),ISBLANK(AE33),ISTEXT(AE33))</xm:f>
          </x14:formula1>
          <xm:sqref>AG33:AG48</xm:sqref>
        </x14:dataValidation>
        <x14:dataValidation type="list" allowBlank="1" showInputMessage="1" showErrorMessage="1" xr:uid="{00000000-0002-0000-0200-00003A000000}">
          <x14:formula1>
            <xm:f>'\\HSRTUNCLU\EvidenciasMapasRiesgo\PROCESOS DE APOYO\GESTION FINANCIERA\Riesgos de Proceso\[AF-MR-01 FINANCIERA 2022.xlsx]Tabla Valoración controles'!#REF!</xm:f>
          </x14:formula1>
          <xm:sqref>R33:S47 U33:W47</xm:sqref>
        </x14:dataValidation>
        <x14:dataValidation type="custom" allowBlank="1" showInputMessage="1" showErrorMessage="1" error="Recuerde que las acciones se generan bajo la medida de mitigar el riesgo" xr:uid="{00000000-0002-0000-0200-00003B000000}">
          <x14:formula1>
            <xm:f>IF(OR(AE31='\\HSRTUNCLU\EvidenciasMapasRiesgo\PROCESOS DE APOYO\GESTION DOCUMENTAL\Riesgos de Proceso\[GD-MR-01 GESTION DOCUMENTAL 2022.xlsx]Opciones Tratamiento'!#REF!,AE31='\\HSRTUNCLU\EvidenciasMapasRiesgo\PROCESOS DE APOYO\GESTION DOCUMENTAL\Riesgos de Proceso\[GD-MR-01 GESTION DOCUMENTAL 2022.xlsx]Opciones Tratamiento'!#REF!,AE31='\\HSRTUNCLU\EvidenciasMapasRiesgo\PROCESOS DE APOYO\GESTION DOCUMENTAL\Riesgos de Proceso\[GD-MR-01 GESTION DOCUMENTAL 2022.xlsx]Opciones Tratamiento'!#REF!),ISBLANK(AE31),ISTEXT(AE31))</xm:f>
          </x14:formula1>
          <xm:sqref>AF31</xm:sqref>
        </x14:dataValidation>
        <x14:dataValidation type="custom" allowBlank="1" showInputMessage="1" showErrorMessage="1" error="Recuerde que las acciones se generan bajo la medida de mitigar el riesgo" xr:uid="{00000000-0002-0000-0200-00003C000000}">
          <x14:formula1>
            <xm:f>IF(OR(AE31='\\HSRTUNCLU\EvidenciasMapasRiesgo\PROCESOS DE APOYO\GESTION DOCUMENTAL\Riesgos de Proceso\[GD-MR-01 GESTION DOCUMENTAL 2022.xlsx]Opciones Tratamiento'!#REF!,AE31='\\HSRTUNCLU\EvidenciasMapasRiesgo\PROCESOS DE APOYO\GESTION DOCUMENTAL\Riesgos de Proceso\[GD-MR-01 GESTION DOCUMENTAL 2022.xlsx]Opciones Tratamiento'!#REF!,AE31='\\HSRTUNCLU\EvidenciasMapasRiesgo\PROCESOS DE APOYO\GESTION DOCUMENTAL\Riesgos de Proceso\[GD-MR-01 GESTION DOCUMENTAL 2022.xlsx]Opciones Tratamiento'!#REF!),ISBLANK(AE31),ISTEXT(AE31))</xm:f>
          </x14:formula1>
          <xm:sqref>AG31</xm:sqref>
        </x14:dataValidation>
        <x14:dataValidation type="custom" allowBlank="1" showInputMessage="1" showErrorMessage="1" error="Recuerde que las acciones se generan bajo la medida de mitigar el riesgo" xr:uid="{00000000-0002-0000-0200-00003D000000}">
          <x14:formula1>
            <xm:f>IF(OR(AE31='\\HSRTUNCLU\EvidenciasMapasRiesgo\PROCESOS DE APOYO\GESTION DOCUMENTAL\Riesgos de Proceso\[GD-MR-01 GESTION DOCUMENTAL 2022.xlsx]Opciones Tratamiento'!#REF!,AE31='\\HSRTUNCLU\EvidenciasMapasRiesgo\PROCESOS DE APOYO\GESTION DOCUMENTAL\Riesgos de Proceso\[GD-MR-01 GESTION DOCUMENTAL 2022.xlsx]Opciones Tratamiento'!#REF!,AE31='\\HSRTUNCLU\EvidenciasMapasRiesgo\PROCESOS DE APOYO\GESTION DOCUMENTAL\Riesgos de Proceso\[GD-MR-01 GESTION DOCUMENTAL 2022.xlsx]Opciones Tratamiento'!#REF!),ISBLANK(AE31),ISTEXT(AE31))</xm:f>
          </x14:formula1>
          <xm:sqref>AH31</xm:sqref>
        </x14:dataValidation>
        <x14:dataValidation type="custom" allowBlank="1" showInputMessage="1" showErrorMessage="1" error="Recuerde que las acciones se generan bajo la medida de mitigar el riesgo" xr:uid="{00000000-0002-0000-0200-00003E000000}">
          <x14:formula1>
            <xm:f>IF(OR(AE31='\\HSRTUNCLU\EvidenciasMapasRiesgo\PROCESOS DE APOYO\GESTION DOCUMENTAL\Riesgos de Proceso\[GD-MR-01 GESTION DOCUMENTAL 2022.xlsx]Opciones Tratamiento'!#REF!,AE31='\\HSRTUNCLU\EvidenciasMapasRiesgo\PROCESOS DE APOYO\GESTION DOCUMENTAL\Riesgos de Proceso\[GD-MR-01 GESTION DOCUMENTAL 2022.xlsx]Opciones Tratamiento'!#REF!,AE31='\\HSRTUNCLU\EvidenciasMapasRiesgo\PROCESOS DE APOYO\GESTION DOCUMENTAL\Riesgos de Proceso\[GD-MR-01 GESTION DOCUMENTAL 2022.xlsx]Opciones Tratamiento'!#REF!),ISBLANK(AE31),ISTEXT(AE31))</xm:f>
          </x14:formula1>
          <xm:sqref>AI31</xm:sqref>
        </x14:dataValidation>
        <x14:dataValidation type="custom" allowBlank="1" showInputMessage="1" showErrorMessage="1" error="Recuerde que las acciones se generan bajo la medida de mitigar el riesgo" xr:uid="{00000000-0002-0000-0200-00003F000000}">
          <x14:formula1>
            <xm:f>IF(OR(AE31='\\HSRTUNCLU\EvidenciasMapasRiesgo\PROCESOS DE APOYO\GESTION DOCUMENTAL\Riesgos de Proceso\[GD-MR-01 GESTION DOCUMENTAL 2022.xlsx]Opciones Tratamiento'!#REF!,AE31='\\HSRTUNCLU\EvidenciasMapasRiesgo\PROCESOS DE APOYO\GESTION DOCUMENTAL\Riesgos de Proceso\[GD-MR-01 GESTION DOCUMENTAL 2022.xlsx]Opciones Tratamiento'!#REF!,AE31='\\HSRTUNCLU\EvidenciasMapasRiesgo\PROCESOS DE APOYO\GESTION DOCUMENTAL\Riesgos de Proceso\[GD-MR-01 GESTION DOCUMENTAL 2022.xlsx]Opciones Tratamiento'!#REF!),ISBLANK(AE31),ISTEXT(AE31))</xm:f>
          </x14:formula1>
          <xm:sqref>AJ31</xm:sqref>
        </x14:dataValidation>
        <x14:dataValidation type="list" allowBlank="1" showInputMessage="1" showErrorMessage="1" xr:uid="{00000000-0002-0000-0200-000040000000}">
          <x14:formula1>
            <xm:f>'\\HSRTUNCLU\EvidenciasMapasRiesgo\PROCESOS DE APOYO\GESTION FINANCIERA\Riesgos de Proceso\[AF-MR-01 FINANCIERA 2022.xlsx]Opciones Tratamiento'!#REF!</xm:f>
          </x14:formula1>
          <xm:sqref>AE39:AE41 AE43 AE45:AE47 AE33:AE37 AK41:AK43 AK45:AK48 AK33:AK35 F33:F37 B33:B37 B39:B48 F39:F48</xm:sqref>
        </x14:dataValidation>
        <x14:dataValidation type="list" allowBlank="1" showInputMessage="1" showErrorMessage="1" xr:uid="{00000000-0002-0000-0200-000041000000}">
          <x14:formula1>
            <xm:f>'\\HSRTUNCLU\EvidenciasMapasRiesgo\PROCESOS DE APOYO\GESTION FINANCIERA\Riesgos de Proceso\[AF-MR-01 FINANCIERA 2022.xlsx]Tabla Impacto'!#REF!</xm:f>
          </x14:formula1>
          <xm:sqref>J33:J34 J36:J48</xm:sqref>
        </x14:dataValidation>
        <x14:dataValidation type="list" allowBlank="1" showInputMessage="1" showErrorMessage="1" xr:uid="{00000000-0002-0000-0200-000042000000}">
          <x14:formula1>
            <xm:f>'\\HSRTUNCLU\EvidenciasMapasRiesgo\PROCESOS DE APOYO\GESTION DOCUMENTAL\Riesgos de Proceso\[GD-MR-01 GESTION DOCUMENTAL 2022.xlsx]Tabla Valoración controles'!#REF!</xm:f>
          </x14:formula1>
          <xm:sqref>R31:S32 U31:W32</xm:sqref>
        </x14:dataValidation>
        <x14:dataValidation type="list" allowBlank="1" showInputMessage="1" showErrorMessage="1" xr:uid="{00000000-0002-0000-0200-000043000000}">
          <x14:formula1>
            <xm:f>'\\HSRTUNCLU\EvidenciasMapasRiesgo\PROCESOS DE APOYO\GESTION DOCUMENTAL\Riesgos de Proceso\[GD-MR-01 GESTION DOCUMENTAL 2022.xlsx]Tabla Impacto'!#REF!</xm:f>
          </x14:formula1>
          <xm:sqref>J31:J32</xm:sqref>
        </x14:dataValidation>
        <x14:dataValidation type="list" allowBlank="1" showInputMessage="1" showErrorMessage="1" xr:uid="{00000000-0002-0000-0200-000044000000}">
          <x14:formula1>
            <xm:f>'\\HSRTUNCLU\EvidenciasMapasRiesgo\PROCESOS DE APOYO\GESTION DOCUMENTAL\Riesgos de Proceso\[GD-MR-01 GESTION DOCUMENTAL 2022.xlsx]Opciones Tratamiento'!#REF!</xm:f>
          </x14:formula1>
          <xm:sqref>AK31:AK32 F31:F32 B31:B32 AE31:AE32</xm:sqref>
        </x14:dataValidation>
        <x14:dataValidation type="list" allowBlank="1" showInputMessage="1" showErrorMessage="1" xr:uid="{00000000-0002-0000-0200-000045000000}">
          <x14:formula1>
            <xm:f>'\\HSRTUNCLU\EvidenciasMapasRiesgo\PROCESOS DE APOYO\GESITON CONTRATACIÓN\Riesgos de Proceso\[C-MR-01 CONTRATACION 2022.xlsx]Tabla Valoración controles'!#REF!</xm:f>
          </x14:formula1>
          <xm:sqref>R10:S13 U10:W13</xm:sqref>
        </x14:dataValidation>
        <x14:dataValidation type="list" allowBlank="1" showInputMessage="1" showErrorMessage="1" xr:uid="{00000000-0002-0000-0200-000046000000}">
          <x14:formula1>
            <xm:f>'\\HSRTUNCLU\EvidenciasMapasRiesgo\PROCESOS DE APOYO\GESITON CONTRATACIÓN\Riesgos de Proceso\[C-MR-01 CONTRATACION 2022.xlsx]Opciones Tratamiento'!#REF!</xm:f>
          </x14:formula1>
          <xm:sqref>AE10:AE13 F10:F13 B10:B13</xm:sqref>
        </x14:dataValidation>
        <x14:dataValidation type="list" allowBlank="1" showInputMessage="1" showErrorMessage="1" xr:uid="{00000000-0002-0000-0200-000047000000}">
          <x14:formula1>
            <xm:f>'\\HSRTUNCLU\EvidenciasMapasRiesgo\PROCESOS DE APOYO\GESITON CONTRATACIÓN\Riesgos de Proceso\[C-MR-01 CONTRATACION 2022.xlsx]Tabla Impacto'!#REF!</xm:f>
          </x14:formula1>
          <xm:sqref>J10:J13</xm:sqref>
        </x14:dataValidation>
        <x14:dataValidation type="custom" allowBlank="1" showInputMessage="1" showErrorMessage="1" error="Recuerde que las acciones se generan bajo la medida de mitigar el riesgo" xr:uid="{00000000-0002-0000-0200-000048000000}">
          <x14:formula1>
            <xm:f>IF(OR(AE10='\\HSRTUNCLU\EvidenciasMapasRiesgo\PROCESOS DE APOYO\GESITON CONTRATACIÓN\Riesgos de Proceso\[C-MR-01 CONTRATACION 2022.xlsx]Opciones Tratamiento'!#REF!,AE10='\\HSRTUNCLU\EvidenciasMapasRiesgo\PROCESOS DE APOYO\GESITON CONTRATACIÓN\Riesgos de Proceso\[C-MR-01 CONTRATACION 2022.xlsx]Opciones Tratamiento'!#REF!,AE10='\\HSRTUNCLU\EvidenciasMapasRiesgo\PROCESOS DE APOYO\GESITON CONTRATACIÓN\Riesgos de Proceso\[C-MR-01 CONTRATACION 2022.xlsx]Opciones Tratamiento'!#REF!),ISBLANK(AE10),ISTEXT(AE10))</xm:f>
          </x14:formula1>
          <xm:sqref>AF10:AF13</xm:sqref>
        </x14:dataValidation>
        <x14:dataValidation type="custom" allowBlank="1" showInputMessage="1" showErrorMessage="1" error="Recuerde que las acciones se generan bajo la medida de mitigar el riesgo" xr:uid="{00000000-0002-0000-0200-000049000000}">
          <x14:formula1>
            <xm:f>IF(OR(AE10='\\HSRTUNCLU\EvidenciasMapasRiesgo\PROCESOS DE APOYO\GESITON CONTRATACIÓN\Riesgos de Proceso\[C-MR-01 CONTRATACION 2022.xlsx]Opciones Tratamiento'!#REF!,AE10='\\HSRTUNCLU\EvidenciasMapasRiesgo\PROCESOS DE APOYO\GESITON CONTRATACIÓN\Riesgos de Proceso\[C-MR-01 CONTRATACION 2022.xlsx]Opciones Tratamiento'!#REF!,AE10='\\HSRTUNCLU\EvidenciasMapasRiesgo\PROCESOS DE APOYO\GESITON CONTRATACIÓN\Riesgos de Proceso\[C-MR-01 CONTRATACION 2022.xlsx]Opciones Tratamiento'!#REF!),ISBLANK(AE10),ISTEXT(AE10))</xm:f>
          </x14:formula1>
          <xm:sqref>AG10:AG13</xm:sqref>
        </x14:dataValidation>
        <x14:dataValidation type="custom" allowBlank="1" showInputMessage="1" showErrorMessage="1" error="Recuerde que las acciones se generan bajo la medida de mitigar el riesgo" xr:uid="{00000000-0002-0000-0200-00004A000000}">
          <x14:formula1>
            <xm:f>IF(OR(AE10='\\HSRTUNCLU\EvidenciasMapasRiesgo\PROCESOS DE APOYO\GESITON CONTRATACIÓN\Riesgos de Proceso\[C-MR-01 CONTRATACION 2022.xlsx]Opciones Tratamiento'!#REF!,AE10='\\HSRTUNCLU\EvidenciasMapasRiesgo\PROCESOS DE APOYO\GESITON CONTRATACIÓN\Riesgos de Proceso\[C-MR-01 CONTRATACION 2022.xlsx]Opciones Tratamiento'!#REF!,AE10='\\HSRTUNCLU\EvidenciasMapasRiesgo\PROCESOS DE APOYO\GESITON CONTRATACIÓN\Riesgos de Proceso\[C-MR-01 CONTRATACION 2022.xlsx]Opciones Tratamiento'!#REF!),ISBLANK(AE10),ISTEXT(AE10))</xm:f>
          </x14:formula1>
          <xm:sqref>AH10:AH13</xm:sqref>
        </x14:dataValidation>
        <x14:dataValidation type="custom" allowBlank="1" showInputMessage="1" showErrorMessage="1" error="Recuerde que las acciones se generan bajo la medida de mitigar el riesgo" xr:uid="{00000000-0002-0000-0200-00004B000000}">
          <x14:formula1>
            <xm:f>IF(OR(AE10='\\HSRTUNCLU\EvidenciasMapasRiesgo\PROCESOS DE APOYO\GESITON CONTRATACIÓN\Riesgos de Proceso\[C-MR-01 CONTRATACION 2022.xlsx]Opciones Tratamiento'!#REF!,AE10='\\HSRTUNCLU\EvidenciasMapasRiesgo\PROCESOS DE APOYO\GESITON CONTRATACIÓN\Riesgos de Proceso\[C-MR-01 CONTRATACION 2022.xlsx]Opciones Tratamiento'!#REF!,AE10='\\HSRTUNCLU\EvidenciasMapasRiesgo\PROCESOS DE APOYO\GESITON CONTRATACIÓN\Riesgos de Proceso\[C-MR-01 CONTRATACION 2022.xlsx]Opciones Tratamiento'!#REF!),ISBLANK(AE10),ISTEXT(AE10))</xm:f>
          </x14:formula1>
          <xm:sqref>AI10:AI13</xm:sqref>
        </x14:dataValidation>
        <x14:dataValidation type="custom" allowBlank="1" showInputMessage="1" showErrorMessage="1" error="Recuerde que las acciones se generan bajo la medida de mitigar el riesgo" xr:uid="{00000000-0002-0000-0200-00004C000000}">
          <x14:formula1>
            <xm:f>IF(OR(AE10='\\HSRTUNCLU\EvidenciasMapasRiesgo\PROCESOS DE APOYO\GESITON CONTRATACIÓN\Riesgos de Proceso\[C-MR-01 CONTRATACION 2022.xlsx]Opciones Tratamiento'!#REF!,AE10='\\HSRTUNCLU\EvidenciasMapasRiesgo\PROCESOS DE APOYO\GESITON CONTRATACIÓN\Riesgos de Proceso\[C-MR-01 CONTRATACION 2022.xlsx]Opciones Tratamiento'!#REF!,AE10='\\HSRTUNCLU\EvidenciasMapasRiesgo\PROCESOS DE APOYO\GESITON CONTRATACIÓN\Riesgos de Proceso\[C-MR-01 CONTRATACION 2022.xlsx]Opciones Tratamiento'!#REF!),ISBLANK(AE10),ISTEXT(AE10))</xm:f>
          </x14:formula1>
          <xm:sqref>AJ10:AJ13</xm:sqref>
        </x14:dataValidation>
        <x14:dataValidation type="custom" allowBlank="1" showInputMessage="1" showErrorMessage="1" error="Recuerde que las acciones se generan bajo la medida de mitigar el riesgo" xr:uid="{00000000-0002-0000-0200-00004D000000}">
          <x14:formula1>
            <xm:f>IF(OR(AE32='\\HSRTUNCLU\EvidenciasMapasRiesgo\PROCESOS DE APOYO\GESTION DOCUMENTAL\Riesgos de Proceso\[GD-MR-01 GESTION DOCUMENTAL 2022.xlsx]Opciones Tratamiento'!#REF!,AE32='\\HSRTUNCLU\EvidenciasMapasRiesgo\PROCESOS DE APOYO\GESTION DOCUMENTAL\Riesgos de Proceso\[GD-MR-01 GESTION DOCUMENTAL 2022.xlsx]Opciones Tratamiento'!#REF!,AE32='\\HSRTUNCLU\EvidenciasMapasRiesgo\PROCESOS DE APOYO\GESTION DOCUMENTAL\Riesgos de Proceso\[GD-MR-01 GESTION DOCUMENTAL 2022.xlsx]Opciones Tratamiento'!#REF!),ISBLANK(AE32),ISTEXT(AE32))</xm:f>
          </x14:formula1>
          <xm:sqref>AJ32</xm:sqref>
        </x14:dataValidation>
        <x14:dataValidation type="custom" allowBlank="1" showInputMessage="1" showErrorMessage="1" error="Recuerde que las acciones se generan bajo la medida de mitigar el riesgo" xr:uid="{00000000-0002-0000-0200-00004E000000}">
          <x14:formula1>
            <xm:f>IF(OR(AE32='\\HSRTUNCLU\EvidenciasMapasRiesgo\PROCESOS DE APOYO\GESTION DOCUMENTAL\Riesgos de Proceso\[GD-MR-01 GESTION DOCUMENTAL 2022.xlsx]Opciones Tratamiento'!#REF!,AE32='\\HSRTUNCLU\EvidenciasMapasRiesgo\PROCESOS DE APOYO\GESTION DOCUMENTAL\Riesgos de Proceso\[GD-MR-01 GESTION DOCUMENTAL 2022.xlsx]Opciones Tratamiento'!#REF!,AE32='\\HSRTUNCLU\EvidenciasMapasRiesgo\PROCESOS DE APOYO\GESTION DOCUMENTAL\Riesgos de Proceso\[GD-MR-01 GESTION DOCUMENTAL 2022.xlsx]Opciones Tratamiento'!#REF!),ISBLANK(AE32),ISTEXT(AE32))</xm:f>
          </x14:formula1>
          <xm:sqref>AI32</xm:sqref>
        </x14:dataValidation>
        <x14:dataValidation type="custom" allowBlank="1" showInputMessage="1" showErrorMessage="1" error="Recuerde que las acciones se generan bajo la medida de mitigar el riesgo" xr:uid="{00000000-0002-0000-0200-00004F000000}">
          <x14:formula1>
            <xm:f>IF(OR(AE32='\\HSRTUNCLU\EvidenciasMapasRiesgo\PROCESOS DE APOYO\GESTION DOCUMENTAL\Riesgos de Proceso\[GD-MR-01 GESTION DOCUMENTAL 2022.xlsx]Opciones Tratamiento'!#REF!,AE32='\\HSRTUNCLU\EvidenciasMapasRiesgo\PROCESOS DE APOYO\GESTION DOCUMENTAL\Riesgos de Proceso\[GD-MR-01 GESTION DOCUMENTAL 2022.xlsx]Opciones Tratamiento'!#REF!,AE32='\\HSRTUNCLU\EvidenciasMapasRiesgo\PROCESOS DE APOYO\GESTION DOCUMENTAL\Riesgos de Proceso\[GD-MR-01 GESTION DOCUMENTAL 2022.xlsx]Opciones Tratamiento'!#REF!),ISBLANK(AE32),ISTEXT(AE32))</xm:f>
          </x14:formula1>
          <xm:sqref>AH32</xm:sqref>
        </x14:dataValidation>
        <x14:dataValidation type="custom" allowBlank="1" showInputMessage="1" showErrorMessage="1" error="Recuerde que las acciones se generan bajo la medida de mitigar el riesgo" xr:uid="{00000000-0002-0000-0200-000050000000}">
          <x14:formula1>
            <xm:f>IF(OR(AE32='\\HSRTUNCLU\EvidenciasMapasRiesgo\PROCESOS DE APOYO\GESTION DOCUMENTAL\Riesgos de Proceso\[GD-MR-01 GESTION DOCUMENTAL 2022.xlsx]Opciones Tratamiento'!#REF!,AE32='\\HSRTUNCLU\EvidenciasMapasRiesgo\PROCESOS DE APOYO\GESTION DOCUMENTAL\Riesgos de Proceso\[GD-MR-01 GESTION DOCUMENTAL 2022.xlsx]Opciones Tratamiento'!#REF!,AE32='\\HSRTUNCLU\EvidenciasMapasRiesgo\PROCESOS DE APOYO\GESTION DOCUMENTAL\Riesgos de Proceso\[GD-MR-01 GESTION DOCUMENTAL 2022.xlsx]Opciones Tratamiento'!#REF!),ISBLANK(AE32),ISTEXT(AE32))</xm:f>
          </x14:formula1>
          <xm:sqref>AG32</xm:sqref>
        </x14:dataValidation>
        <x14:dataValidation type="custom" allowBlank="1" showInputMessage="1" showErrorMessage="1" error="Recuerde que las acciones se generan bajo la medida de mitigar el riesgo" xr:uid="{00000000-0002-0000-0200-000051000000}">
          <x14:formula1>
            <xm:f>IF(OR(AE32='\\HSRTUNCLU\EvidenciasMapasRiesgo\PROCESOS DE APOYO\GESTION DOCUMENTAL\Riesgos de Proceso\[GD-MR-01 GESTION DOCUMENTAL 2022.xlsx]Opciones Tratamiento'!#REF!,AE32='\\HSRTUNCLU\EvidenciasMapasRiesgo\PROCESOS DE APOYO\GESTION DOCUMENTAL\Riesgos de Proceso\[GD-MR-01 GESTION DOCUMENTAL 2022.xlsx]Opciones Tratamiento'!#REF!,AE32='\\HSRTUNCLU\EvidenciasMapasRiesgo\PROCESOS DE APOYO\GESTION DOCUMENTAL\Riesgos de Proceso\[GD-MR-01 GESTION DOCUMENTAL 2022.xlsx]Opciones Tratamiento'!#REF!),ISBLANK(AE32),ISTEXT(AE32))</xm:f>
          </x14:formula1>
          <xm:sqref>AF32</xm:sqref>
        </x14:dataValidation>
        <x14:dataValidation type="custom" allowBlank="1" showInputMessage="1" showErrorMessage="1" error="Recuerde que las acciones se generan bajo la medida de mitigar el riesgo" xr:uid="{00000000-0002-0000-0200-000052000000}">
          <x14:formula1>
            <xm:f>IF(OR(AE33='\\HSRTUNCLU\EvidenciasMapasRiesgo\PROCESOS DE APOYO\GESTION FINANCIERA\Riesgos de Proceso\[AF-MR-01 FINANCIERA 2022.xlsx]Opciones Tratamiento'!#REF!,AE33='\\HSRTUNCLU\EvidenciasMapasRiesgo\PROCESOS DE APOYO\GESTION FINANCIERA\Riesgos de Proceso\[AF-MR-01 FINANCIERA 2022.xlsx]Opciones Tratamiento'!#REF!,AE33='\\HSRTUNCLU\EvidenciasMapasRiesgo\PROCESOS DE APOYO\GESTION FINANCIERA\Riesgos de Proceso\[AF-MR-01 FINANCIERA 2022.xlsx]Opciones Tratamiento'!#REF!),ISBLANK(AE33),ISTEXT(AE33))</xm:f>
          </x14:formula1>
          <xm:sqref>AH33:AH48</xm:sqref>
        </x14:dataValidation>
        <x14:dataValidation type="custom" allowBlank="1" showInputMessage="1" showErrorMessage="1" error="Recuerde que las acciones se generan bajo la medida de mitigar el riesgo" xr:uid="{00000000-0002-0000-0200-000053000000}">
          <x14:formula1>
            <xm:f>IF(OR(AE33='\\HSRTUNCLU\EvidenciasMapasRiesgo\PROCESOS DE APOYO\GESTION FINANCIERA\Riesgos de Proceso\[AF-MR-01 FINANCIERA 2022.xlsx]Opciones Tratamiento'!#REF!,AE33='\\HSRTUNCLU\EvidenciasMapasRiesgo\PROCESOS DE APOYO\GESTION FINANCIERA\Riesgos de Proceso\[AF-MR-01 FINANCIERA 2022.xlsx]Opciones Tratamiento'!#REF!,AE33='\\HSRTUNCLU\EvidenciasMapasRiesgo\PROCESOS DE APOYO\GESTION FINANCIERA\Riesgos de Proceso\[AF-MR-01 FINANCIERA 2022.xlsx]Opciones Tratamiento'!#REF!),ISBLANK(AE33),ISTEXT(AE33))</xm:f>
          </x14:formula1>
          <xm:sqref>AI33:AI48</xm:sqref>
        </x14:dataValidation>
        <x14:dataValidation type="custom" allowBlank="1" showInputMessage="1" showErrorMessage="1" error="Recuerde que las acciones se generan bajo la medida de mitigar el riesgo" xr:uid="{00000000-0002-0000-0200-000054000000}">
          <x14:formula1>
            <xm:f>IF(OR(AE33='\\HSRTUNCLU\EvidenciasMapasRiesgo\PROCESOS DE APOYO\GESTION FINANCIERA\Riesgos de Proceso\[AF-MR-01 FINANCIERA 2022.xlsx]Opciones Tratamiento'!#REF!,AE33='\\HSRTUNCLU\EvidenciasMapasRiesgo\PROCESOS DE APOYO\GESTION FINANCIERA\Riesgos de Proceso\[AF-MR-01 FINANCIERA 2022.xlsx]Opciones Tratamiento'!#REF!,AE33='\\HSRTUNCLU\EvidenciasMapasRiesgo\PROCESOS DE APOYO\GESTION FINANCIERA\Riesgos de Proceso\[AF-MR-01 FINANCIERA 2022.xlsx]Opciones Tratamiento'!#REF!),ISBLANK(AE33),ISTEXT(AE33))</xm:f>
          </x14:formula1>
          <xm:sqref>AJ33:AJ48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Q28"/>
  <sheetViews>
    <sheetView topLeftCell="A16" zoomScale="80" zoomScaleNormal="80" workbookViewId="0">
      <selection activeCell="P18" sqref="P18"/>
    </sheetView>
  </sheetViews>
  <sheetFormatPr baseColWidth="10" defaultRowHeight="12.75" x14ac:dyDescent="0.2"/>
  <cols>
    <col min="1" max="1" width="16.42578125" style="54" customWidth="1"/>
    <col min="2" max="2" width="14.140625" style="54" customWidth="1"/>
    <col min="3" max="3" width="16.140625" style="54" customWidth="1"/>
    <col min="4" max="4" width="29.85546875" style="1" customWidth="1"/>
    <col min="5" max="5" width="23.7109375" style="1" hidden="1" customWidth="1"/>
    <col min="6" max="6" width="16.42578125" style="55" hidden="1" customWidth="1"/>
    <col min="7" max="7" width="12.140625" style="1" hidden="1" customWidth="1"/>
    <col min="8" max="8" width="16.5703125" style="1" hidden="1" customWidth="1"/>
    <col min="9" max="9" width="6.7109375" style="1" hidden="1" customWidth="1"/>
    <col min="10" max="10" width="20.7109375" style="1" hidden="1" customWidth="1"/>
    <col min="11" max="11" width="19.28515625" style="1" hidden="1" customWidth="1"/>
    <col min="12" max="12" width="12.85546875" style="1" hidden="1" customWidth="1"/>
    <col min="13" max="13" width="6.42578125" style="1" hidden="1" customWidth="1"/>
    <col min="14" max="14" width="12.85546875" style="1" hidden="1" customWidth="1"/>
    <col min="15" max="15" width="7.85546875" style="1" customWidth="1"/>
    <col min="16" max="16" width="31" style="1" customWidth="1"/>
    <col min="17" max="17" width="13.28515625" style="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26.140625" style="1" hidden="1" customWidth="1"/>
    <col min="25" max="25" width="9.28515625" style="1" hidden="1" customWidth="1"/>
    <col min="26" max="26" width="5.5703125" style="1" hidden="1" customWidth="1"/>
    <col min="27" max="27" width="10.42578125" style="1" hidden="1" customWidth="1"/>
    <col min="28" max="28" width="6.5703125" style="1" hidden="1" customWidth="1"/>
    <col min="29" max="29" width="9.140625" style="1" hidden="1" customWidth="1"/>
    <col min="30" max="30" width="8.42578125" style="1" hidden="1" customWidth="1"/>
    <col min="31" max="31" width="7.28515625" style="1" hidden="1" customWidth="1"/>
    <col min="32" max="32" width="17" style="1" hidden="1" customWidth="1"/>
    <col min="33" max="33" width="16" style="1" hidden="1" customWidth="1"/>
    <col min="34" max="34" width="10.140625" style="1" hidden="1" customWidth="1"/>
    <col min="35" max="35" width="13.28515625" style="1" hidden="1" customWidth="1"/>
    <col min="36" max="36" width="18.5703125" style="1" hidden="1" customWidth="1"/>
    <col min="37" max="37" width="9.28515625" style="1" hidden="1" customWidth="1"/>
    <col min="38" max="38" width="68.7109375" style="1" customWidth="1"/>
    <col min="39" max="16384" width="11.42578125" style="1"/>
  </cols>
  <sheetData>
    <row r="1" spans="1:69" x14ac:dyDescent="0.2">
      <c r="A1" s="347" t="s">
        <v>224</v>
      </c>
      <c r="B1" s="348"/>
      <c r="C1" s="353" t="s">
        <v>166</v>
      </c>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4"/>
      <c r="AI1" s="355"/>
      <c r="AJ1" s="370"/>
      <c r="AK1" s="370"/>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row>
    <row r="2" spans="1:69" x14ac:dyDescent="0.2">
      <c r="A2" s="350"/>
      <c r="B2" s="351"/>
      <c r="C2" s="356"/>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8"/>
      <c r="AJ2" s="370"/>
      <c r="AK2" s="370"/>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row>
    <row r="3" spans="1:69" x14ac:dyDescent="0.2">
      <c r="A3" s="371" t="s">
        <v>225</v>
      </c>
      <c r="B3" s="372"/>
      <c r="C3" s="359"/>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1"/>
      <c r="AJ3" s="370"/>
      <c r="AK3" s="370"/>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row>
    <row r="4" spans="1:69" x14ac:dyDescent="0.2">
      <c r="A4" s="490" t="s">
        <v>167</v>
      </c>
      <c r="B4" s="490"/>
      <c r="C4" s="453" t="s">
        <v>226</v>
      </c>
      <c r="D4" s="454"/>
      <c r="E4" s="454"/>
      <c r="F4" s="491"/>
      <c r="G4" s="336" t="s">
        <v>227</v>
      </c>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8"/>
      <c r="AJ4" s="341" t="s">
        <v>228</v>
      </c>
      <c r="AK4" s="342"/>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row>
    <row r="5" spans="1:69" ht="32.25" x14ac:dyDescent="0.2">
      <c r="A5" s="452" t="s">
        <v>169</v>
      </c>
      <c r="B5" s="452"/>
      <c r="C5" s="453" t="s">
        <v>425</v>
      </c>
      <c r="D5" s="454"/>
      <c r="E5" s="454"/>
      <c r="F5" s="491"/>
      <c r="G5" s="455"/>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40"/>
      <c r="AJ5" s="345"/>
      <c r="AK5" s="346"/>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row>
    <row r="6" spans="1:69" x14ac:dyDescent="0.2">
      <c r="A6" s="85"/>
      <c r="B6" s="85"/>
      <c r="C6" s="20"/>
      <c r="D6" s="20"/>
      <c r="E6" s="20"/>
      <c r="F6" s="20"/>
      <c r="G6" s="20"/>
      <c r="H6" s="19"/>
      <c r="I6" s="19"/>
      <c r="J6" s="19"/>
      <c r="K6" s="19"/>
      <c r="L6" s="19"/>
      <c r="M6" s="19"/>
      <c r="N6" s="19"/>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row>
    <row r="7" spans="1:69" x14ac:dyDescent="0.2">
      <c r="A7" s="362" t="s">
        <v>170</v>
      </c>
      <c r="B7" s="362"/>
      <c r="C7" s="362"/>
      <c r="D7" s="362"/>
      <c r="E7" s="362"/>
      <c r="F7" s="362"/>
      <c r="G7" s="362"/>
      <c r="H7" s="363" t="s">
        <v>8</v>
      </c>
      <c r="I7" s="363"/>
      <c r="J7" s="363"/>
      <c r="K7" s="363"/>
      <c r="L7" s="363"/>
      <c r="M7" s="363"/>
      <c r="N7" s="363"/>
      <c r="O7" s="364" t="s">
        <v>171</v>
      </c>
      <c r="P7" s="365"/>
      <c r="Q7" s="365"/>
      <c r="R7" s="365"/>
      <c r="S7" s="365"/>
      <c r="T7" s="365"/>
      <c r="U7" s="365"/>
      <c r="V7" s="365"/>
      <c r="W7" s="365"/>
      <c r="X7" s="366"/>
      <c r="Y7" s="367" t="s">
        <v>7</v>
      </c>
      <c r="Z7" s="367"/>
      <c r="AA7" s="367"/>
      <c r="AB7" s="367"/>
      <c r="AC7" s="367"/>
      <c r="AD7" s="367"/>
      <c r="AE7" s="367"/>
      <c r="AF7" s="368" t="s">
        <v>128</v>
      </c>
      <c r="AG7" s="368"/>
      <c r="AH7" s="368"/>
      <c r="AI7" s="368"/>
      <c r="AJ7" s="368"/>
      <c r="AK7" s="368"/>
      <c r="AL7" s="3"/>
    </row>
    <row r="8" spans="1:69" x14ac:dyDescent="0.2">
      <c r="A8" s="369" t="s">
        <v>172</v>
      </c>
      <c r="B8" s="334" t="s">
        <v>173</v>
      </c>
      <c r="C8" s="335" t="s">
        <v>175</v>
      </c>
      <c r="D8" s="334" t="s">
        <v>176</v>
      </c>
      <c r="E8" s="335" t="s">
        <v>177</v>
      </c>
      <c r="F8" s="335" t="s">
        <v>2</v>
      </c>
      <c r="G8" s="335" t="s">
        <v>178</v>
      </c>
      <c r="H8" s="330" t="s">
        <v>179</v>
      </c>
      <c r="I8" s="331" t="s">
        <v>180</v>
      </c>
      <c r="J8" s="328" t="s">
        <v>181</v>
      </c>
      <c r="K8" s="328" t="s">
        <v>182</v>
      </c>
      <c r="L8" s="330" t="s">
        <v>183</v>
      </c>
      <c r="M8" s="331" t="s">
        <v>180</v>
      </c>
      <c r="N8" s="330" t="s">
        <v>184</v>
      </c>
      <c r="O8" s="484" t="s">
        <v>185</v>
      </c>
      <c r="P8" s="333" t="s">
        <v>186</v>
      </c>
      <c r="Q8" s="333" t="s">
        <v>4</v>
      </c>
      <c r="R8" s="324" t="s">
        <v>187</v>
      </c>
      <c r="S8" s="325"/>
      <c r="T8" s="325"/>
      <c r="U8" s="325"/>
      <c r="V8" s="325"/>
      <c r="W8" s="325"/>
      <c r="X8" s="326"/>
      <c r="Y8" s="327" t="s">
        <v>188</v>
      </c>
      <c r="Z8" s="323" t="s">
        <v>189</v>
      </c>
      <c r="AA8" s="323" t="s">
        <v>180</v>
      </c>
      <c r="AB8" s="323" t="s">
        <v>190</v>
      </c>
      <c r="AC8" s="323" t="s">
        <v>180</v>
      </c>
      <c r="AD8" s="323" t="s">
        <v>191</v>
      </c>
      <c r="AE8" s="323" t="s">
        <v>192</v>
      </c>
      <c r="AF8" s="321" t="s">
        <v>128</v>
      </c>
      <c r="AG8" s="321" t="s">
        <v>129</v>
      </c>
      <c r="AH8" s="321" t="s">
        <v>130</v>
      </c>
      <c r="AI8" s="321" t="s">
        <v>131</v>
      </c>
      <c r="AJ8" s="321" t="s">
        <v>132</v>
      </c>
      <c r="AK8" s="321" t="s">
        <v>133</v>
      </c>
      <c r="AL8" s="297" t="s">
        <v>458</v>
      </c>
    </row>
    <row r="9" spans="1:69" s="22" customFormat="1" ht="119.25" customHeight="1" x14ac:dyDescent="0.25">
      <c r="A9" s="369"/>
      <c r="B9" s="488"/>
      <c r="C9" s="440"/>
      <c r="D9" s="488"/>
      <c r="E9" s="440"/>
      <c r="F9" s="440"/>
      <c r="G9" s="440"/>
      <c r="H9" s="328"/>
      <c r="I9" s="487"/>
      <c r="J9" s="489"/>
      <c r="K9" s="489"/>
      <c r="L9" s="487"/>
      <c r="M9" s="487"/>
      <c r="N9" s="328"/>
      <c r="O9" s="485"/>
      <c r="P9" s="486"/>
      <c r="Q9" s="486"/>
      <c r="R9" s="86" t="s">
        <v>193</v>
      </c>
      <c r="S9" s="86" t="s">
        <v>194</v>
      </c>
      <c r="T9" s="86" t="s">
        <v>195</v>
      </c>
      <c r="U9" s="86" t="s">
        <v>196</v>
      </c>
      <c r="V9" s="86" t="s">
        <v>197</v>
      </c>
      <c r="W9" s="86" t="s">
        <v>198</v>
      </c>
      <c r="X9" s="86" t="s">
        <v>199</v>
      </c>
      <c r="Y9" s="494"/>
      <c r="Z9" s="478"/>
      <c r="AA9" s="478"/>
      <c r="AB9" s="478"/>
      <c r="AC9" s="478"/>
      <c r="AD9" s="478"/>
      <c r="AE9" s="478"/>
      <c r="AF9" s="322"/>
      <c r="AG9" s="322"/>
      <c r="AH9" s="322"/>
      <c r="AI9" s="321"/>
      <c r="AJ9" s="321"/>
      <c r="AK9" s="321"/>
      <c r="AL9" s="298"/>
      <c r="AQ9" s="23"/>
    </row>
    <row r="10" spans="1:69" s="36" customFormat="1" ht="185.25" customHeight="1" x14ac:dyDescent="0.25">
      <c r="A10" s="278" t="s">
        <v>147</v>
      </c>
      <c r="B10" s="15" t="s">
        <v>335</v>
      </c>
      <c r="C10" s="15" t="s">
        <v>426</v>
      </c>
      <c r="D10" s="79" t="s">
        <v>427</v>
      </c>
      <c r="E10" s="79" t="s">
        <v>72</v>
      </c>
      <c r="F10" s="15" t="s">
        <v>339</v>
      </c>
      <c r="G10" s="6">
        <f>11000*12</f>
        <v>132000</v>
      </c>
      <c r="H10" s="56" t="str">
        <f>IF(G10&lt;=0,"",IF(G10&lt;=2,"Muy Baja",IF(G10&lt;=24,"Baja",IF(G10&lt;=500,"Media",IF(G10&lt;=5000,"Alta","Muy Alta")))))</f>
        <v>Muy Alta</v>
      </c>
      <c r="I10" s="64">
        <f>IF(H10="","",IF(H10="Muy Baja",0.2,IF(H10="Baja",0.4,IF(H10="Media",0.6,IF(H10="Alta",0.8,IF(H10="Muy Alta",1,))))))</f>
        <v>1</v>
      </c>
      <c r="J10" s="65" t="s">
        <v>485</v>
      </c>
      <c r="K10" s="64" t="str">
        <f>IF(NOT(ISERROR(MATCH(J10,'[15]Tabla Impacto'!$B$221:$B$223,0))),'[15]Tabla Impacto'!$F$223&amp;"Por favor no seleccionar los criterios de impacto(Afectación Económica o presupuestal y Pérdida Reputacional)",J10)</f>
        <v xml:space="preserve">     El riesgo afecta la imagen de  la entidad con efecto publicitario sostenido a nivel de sector administrativo, nivel departamental o municipal</v>
      </c>
      <c r="L10" s="56" t="str">
        <f>IF(OR(K10='[15]Tabla Impacto'!$C$11,K10='[15]Tabla Impacto'!$D$11),"Leve",IF(OR(K10='[15]Tabla Impacto'!$C$12,K10='[15]Tabla Impacto'!$D$12),"Menor",IF(OR(K10='[15]Tabla Impacto'!$C$13,K10='[15]Tabla Impacto'!$D$13),"Moderado",IF(OR(K10='[15]Tabla Impacto'!$C$14,K10='[15]Tabla Impacto'!$D$14),"Mayor",IF(OR(K10='[15]Tabla Impacto'!$C$15,K10='[15]Tabla Impacto'!$D$15),"Catastrófico","")))))</f>
        <v/>
      </c>
      <c r="M10" s="64" t="str">
        <f>IF(L10="","",IF(L10="Leve",0.2,IF(L10="Menor",0.4,IF(L10="Moderado",0.6,IF(L10="Mayor",0.8,IF(L10="Catastrófico",1,))))))</f>
        <v/>
      </c>
      <c r="N10" s="66"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
      </c>
      <c r="O10" s="119">
        <v>1</v>
      </c>
      <c r="P10" s="51" t="s">
        <v>71</v>
      </c>
      <c r="Q10" s="53" t="str">
        <f t="shared" ref="Q10:Q13" si="0">IF(OR(R10="Preventivo",R10="Detectivo"),"Probabilidad",IF(R10="Correctivo","Impacto",""))</f>
        <v>Probabilidad</v>
      </c>
      <c r="R10" s="50" t="s">
        <v>5</v>
      </c>
      <c r="S10" s="50" t="s">
        <v>202</v>
      </c>
      <c r="T10" s="44" t="str">
        <f>IF(AND(R10="Preventivo",S10="Automático"),"50%",IF(AND(R10="Preventivo",S10="Manual"),"40%",IF(AND(R10="Detectivo",S10="Automático"),"40%",IF(AND(R10="Detectivo",S10="Manual"),"30%",IF(AND(R10="Correctivo",S10="Automático"),"35%",IF(AND(R10="Correctivo",S10="Manual"),"25%",""))))))</f>
        <v>40%</v>
      </c>
      <c r="U10" s="50" t="s">
        <v>206</v>
      </c>
      <c r="V10" s="50" t="s">
        <v>204</v>
      </c>
      <c r="W10" s="50" t="s">
        <v>205</v>
      </c>
      <c r="X10" s="51" t="s">
        <v>229</v>
      </c>
      <c r="Y10" s="80">
        <f>IFERROR(IF(Q10="Probabilidad",(I10-(+I10*T10)),IF(Q10="Impacto",I10,"")),"")</f>
        <v>0.6</v>
      </c>
      <c r="Z10" s="45" t="str">
        <f>IFERROR(IF(Y10="","",IF(Y10&lt;=0.2,"Muy Baja",IF(Y10&lt;=0.4,"Baja",IF(Y10&lt;=0.6,"Media",IF(Y10&lt;=0.8,"Alta","Muy Alta"))))),"")</f>
        <v>Media</v>
      </c>
      <c r="AA10" s="44">
        <f>+Y10</f>
        <v>0.6</v>
      </c>
      <c r="AB10" s="45" t="str">
        <f>IFERROR(IF(AC10="","",IF(AC10&lt;=0.2,"Leve",IF(AC10&lt;=0.4,"Menor",IF(AC10&lt;=0.6,"Moderado",IF(AC10&lt;=0.8,"Mayor","Catastrófico"))))),"")</f>
        <v/>
      </c>
      <c r="AC10" s="44" t="str">
        <f>IFERROR(IF(Q10="Impacto",(M10-(+M10*T10)),IF(Q10="Probabilidad",M10,"")),"")</f>
        <v/>
      </c>
      <c r="AD10" s="47" t="str">
        <f>IFERROR(IF(OR(AND(Z10="Muy Baja",AB10="Leve"),AND(Z10="Muy Baja",AB10="Menor"),AND(Z10="Baja",AB10="Leve")),"Bajo",IF(OR(AND(Z10="Muy baja",AB10="Moderado"),AND(Z10="Baja",AB10="Menor"),AND(Z10="Baja",AB10="Moderado"),AND(Z10="Media",AB10="Leve"),AND(Z10="Media",AB10="Menor"),AND(Z10="Media",AB10="Moderado"),AND(Z10="Alta",AB10="Leve"),AND(Z10="Alta",AB10="Menor")),"Moderado",IF(OR(AND(Z10="Muy Baja",AB10="Mayor"),AND(Z10="Baja",AB10="Mayor"),AND(Z10="Media",AB10="Mayor"),AND(Z10="Alta",AB10="Moderado"),AND(Z10="Alta",AB10="Mayor"),AND(Z10="Muy Alta",AB10="Leve"),AND(Z10="Muy Alta",AB10="Menor"),AND(Z10="Muy Alta",AB10="Moderado"),AND(Z10="Muy Alta",AB10="Mayor")),"Alto",IF(OR(AND(Z10="Muy Baja",AB10="Catastrófico"),AND(Z10="Baja",AB10="Catastrófico"),AND(Z10="Media",AB10="Catastrófico"),AND(Z10="Alta",AB10="Catastrófico"),AND(Z10="Muy Alta",AB10="Catastrófico")),"Extremo","")))),"")</f>
        <v/>
      </c>
      <c r="AE10" s="50"/>
      <c r="AF10" s="15"/>
      <c r="AG10" s="15"/>
      <c r="AH10" s="16"/>
      <c r="AI10" s="10"/>
      <c r="AJ10" s="9"/>
      <c r="AK10" s="13"/>
      <c r="AL10" s="195" t="s">
        <v>566</v>
      </c>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row>
    <row r="11" spans="1:69" ht="144" customHeight="1" x14ac:dyDescent="0.2">
      <c r="A11" s="495" t="s">
        <v>61</v>
      </c>
      <c r="B11" s="15" t="s">
        <v>208</v>
      </c>
      <c r="C11" s="15" t="s">
        <v>62</v>
      </c>
      <c r="D11" s="79" t="s">
        <v>63</v>
      </c>
      <c r="E11" s="79" t="s">
        <v>61</v>
      </c>
      <c r="F11" s="15" t="s">
        <v>339</v>
      </c>
      <c r="G11" s="6">
        <v>48</v>
      </c>
      <c r="H11" s="56" t="str">
        <f>IF(G11&lt;=0,"",IF(G11&lt;=2,"Muy Baja",IF(G11&lt;=24,"Baja",IF(G11&lt;=500,"Media",IF(G11&lt;=5000,"Alta","Muy Alta")))))</f>
        <v>Media</v>
      </c>
      <c r="I11" s="64">
        <f>IF(H11="","",IF(H11="Muy Baja",0.2,IF(H11="Baja",0.4,IF(H11="Media",0.6,IF(H11="Alta",0.8,IF(H11="Muy Alta",1,))))))</f>
        <v>0.6</v>
      </c>
      <c r="J11" s="65" t="s">
        <v>210</v>
      </c>
      <c r="K11" s="64" t="str">
        <f>IF(NOT(ISERROR(MATCH(J11,'[16]Tabla Impacto'!$B$221:$B$223,0))),'[16]Tabla Impacto'!$F$223&amp;"Por favor no seleccionar los criterios de impacto(Afectación Económica o presupuestal y Pérdida Reputacional)",J11)</f>
        <v xml:space="preserve">     El riesgo afecta la imagen de la entidad con algunos usuarios de relevancia frente al logro de los objetivos</v>
      </c>
      <c r="L11" s="56" t="str">
        <f>IF(OR(K11='[16]Tabla Impacto'!$C$11,K11='[16]Tabla Impacto'!$D$11),"Leve",IF(OR(K11='[16]Tabla Impacto'!$C$12,K11='[16]Tabla Impacto'!$D$12),"Menor",IF(OR(K11='[16]Tabla Impacto'!$C$13,K11='[16]Tabla Impacto'!$D$13),"Moderado",IF(OR(K11='[16]Tabla Impacto'!$C$14,K11='[16]Tabla Impacto'!$D$14),"Mayor",IF(OR(K11='[16]Tabla Impacto'!$C$15,K11='[16]Tabla Impacto'!$D$15),"Catastrófico","")))))</f>
        <v>Moderado</v>
      </c>
      <c r="M11" s="64">
        <f>IF(L11="","",IF(L11="Leve",0.2,IF(L11="Menor",0.4,IF(L11="Moderado",0.6,IF(L11="Mayor",0.8,IF(L11="Catastrófico",1,))))))</f>
        <v>0.6</v>
      </c>
      <c r="N11" s="66" t="str">
        <f>IF(OR(AND(H11="Muy Baja",L11="Leve"),AND(H11="Muy Baja",L11="Menor"),AND(H11="Baja",L11="Leve")),"Bajo",IF(OR(AND(H11="Muy baja",L11="Moderado"),AND(H11="Baja",L11="Menor"),AND(H11="Baja",L11="Moderado"),AND(H11="Media",L11="Leve"),AND(H11="Media",L11="Menor"),AND(H11="Media",L11="Moderado"),AND(H11="Alta",L11="Leve"),AND(H11="Alta",L11="Menor")),"Moderado",IF(OR(AND(H11="Muy Baja",L11="Mayor"),AND(H11="Baja",L11="Mayor"),AND(H11="Media",L11="Mayor"),AND(H11="Alta",L11="Moderado"),AND(H11="Alta",L11="Mayor"),AND(H11="Muy Alta",L11="Leve"),AND(H11="Muy Alta",L11="Menor"),AND(H11="Muy Alta",L11="Moderado"),AND(H11="Muy Alta",L11="Mayor")),"Alto",IF(OR(AND(H11="Muy Baja",L11="Catastrófico"),AND(H11="Baja",L11="Catastrófico"),AND(H11="Media",L11="Catastrófico"),AND(H11="Alta",L11="Catastrófico"),AND(H11="Muy Alta",L11="Catastrófico")),"Extremo",""))))</f>
        <v>Moderado</v>
      </c>
      <c r="O11" s="119">
        <v>2</v>
      </c>
      <c r="P11" s="51" t="s">
        <v>64</v>
      </c>
      <c r="Q11" s="53" t="str">
        <f t="shared" si="0"/>
        <v>Probabilidad</v>
      </c>
      <c r="R11" s="50" t="s">
        <v>5</v>
      </c>
      <c r="S11" s="50" t="s">
        <v>202</v>
      </c>
      <c r="T11" s="44" t="str">
        <f>IF(AND(R11="Preventivo",S11="Automático"),"50%",IF(AND(R11="Preventivo",S11="Manual"),"40%",IF(AND(R11="Detectivo",S11="Automático"),"40%",IF(AND(R11="Detectivo",S11="Manual"),"30%",IF(AND(R11="Correctivo",S11="Automático"),"35%",IF(AND(R11="Correctivo",S11="Manual"),"25%",""))))))</f>
        <v>40%</v>
      </c>
      <c r="U11" s="50" t="s">
        <v>203</v>
      </c>
      <c r="V11" s="50" t="s">
        <v>204</v>
      </c>
      <c r="W11" s="50" t="s">
        <v>205</v>
      </c>
      <c r="X11" s="51" t="s">
        <v>230</v>
      </c>
      <c r="Y11" s="80">
        <f>IFERROR(IF(Q11="Probabilidad",(I11-(+I11*T11)),IF(Q11="Impacto",I11,"")),"")</f>
        <v>0.36</v>
      </c>
      <c r="Z11" s="45" t="str">
        <f>IFERROR(IF(Y11="","",IF(Y11&lt;=0.2,"Muy Baja",IF(Y11&lt;=0.4,"Baja",IF(Y11&lt;=0.6,"Media",IF(Y11&lt;=0.8,"Alta","Muy Alta"))))),"")</f>
        <v>Baja</v>
      </c>
      <c r="AA11" s="44">
        <f>+Y11</f>
        <v>0.36</v>
      </c>
      <c r="AB11" s="45" t="str">
        <f>IFERROR(IF(AC11="","",IF(AC11&lt;=0.2,"Leve",IF(AC11&lt;=0.4,"Menor",IF(AC11&lt;=0.6,"Moderado",IF(AC11&lt;=0.8,"Mayor","Catastrófico"))))),"")</f>
        <v>Moderado</v>
      </c>
      <c r="AC11" s="44">
        <f>IFERROR(IF(Q11="Impacto",(M11-(+M11*T11)),IF(Q11="Probabilidad",M11,"")),"")</f>
        <v>0.6</v>
      </c>
      <c r="AD11" s="47" t="str">
        <f>IFERROR(IF(OR(AND(Z11="Muy Baja",AB11="Leve"),AND(Z11="Muy Baja",AB11="Menor"),AND(Z11="Baja",AB11="Leve")),"Bajo",IF(OR(AND(Z11="Muy baja",AB11="Moderado"),AND(Z11="Baja",AB11="Menor"),AND(Z11="Baja",AB11="Moderado"),AND(Z11="Media",AB11="Leve"),AND(Z11="Media",AB11="Menor"),AND(Z11="Media",AB11="Moderado"),AND(Z11="Alta",AB11="Leve"),AND(Z11="Alta",AB11="Menor")),"Moderado",IF(OR(AND(Z11="Muy Baja",AB11="Mayor"),AND(Z11="Baja",AB11="Mayor"),AND(Z11="Media",AB11="Mayor"),AND(Z11="Alta",AB11="Moderado"),AND(Z11="Alta",AB11="Mayor"),AND(Z11="Muy Alta",AB11="Leve"),AND(Z11="Muy Alta",AB11="Menor"),AND(Z11="Muy Alta",AB11="Moderado"),AND(Z11="Muy Alta",AB11="Mayor")),"Alto",IF(OR(AND(Z11="Muy Baja",AB11="Catastrófico"),AND(Z11="Baja",AB11="Catastrófico"),AND(Z11="Media",AB11="Catastrófico"),AND(Z11="Alta",AB11="Catastrófico"),AND(Z11="Muy Alta",AB11="Catastrófico")),"Extremo","")))),"")</f>
        <v>Moderado</v>
      </c>
      <c r="AE11" s="50"/>
      <c r="AF11" s="15"/>
      <c r="AG11" s="15"/>
      <c r="AH11" s="16"/>
      <c r="AI11" s="10"/>
      <c r="AJ11" s="9"/>
      <c r="AK11" s="13"/>
      <c r="AL11" s="195" t="s">
        <v>462</v>
      </c>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row>
    <row r="12" spans="1:69" ht="232.5" customHeight="1" x14ac:dyDescent="0.2">
      <c r="A12" s="496"/>
      <c r="B12" s="293" t="s">
        <v>208</v>
      </c>
      <c r="C12" s="293" t="s">
        <v>65</v>
      </c>
      <c r="D12" s="294" t="s">
        <v>66</v>
      </c>
      <c r="E12" s="294" t="s">
        <v>61</v>
      </c>
      <c r="F12" s="293" t="s">
        <v>339</v>
      </c>
      <c r="G12" s="290">
        <v>52</v>
      </c>
      <c r="H12" s="291" t="str">
        <f>IF(G12&lt;=0,"",IF(G12&lt;=2,"Muy Baja",IF(G12&lt;=24,"Baja",IF(G12&lt;=500,"Media",IF(G12&lt;=5000,"Alta","Muy Alta")))))</f>
        <v>Media</v>
      </c>
      <c r="I12" s="286">
        <f>IF(H12="","",IF(H12="Muy Baja",0.2,IF(H12="Baja",0.4,IF(H12="Media",0.6,IF(H12="Alta",0.8,IF(H12="Muy Alta",1,))))))</f>
        <v>0.6</v>
      </c>
      <c r="J12" s="292" t="s">
        <v>210</v>
      </c>
      <c r="K12" s="286" t="str">
        <f>IF(NOT(ISERROR(MATCH(J12,'[16]Tabla Impacto'!$B$221:$B$223,0))),'[16]Tabla Impacto'!$F$223&amp;"Por favor no seleccionar los criterios de impacto(Afectación Económica o presupuestal y Pérdida Reputacional)",J12)</f>
        <v xml:space="preserve">     El riesgo afecta la imagen de la entidad con algunos usuarios de relevancia frente al logro de los objetivos</v>
      </c>
      <c r="L12" s="291" t="str">
        <f>IF(OR(K12='[16]Tabla Impacto'!$C$11,K12='[16]Tabla Impacto'!$D$11),"Leve",IF(OR(K12='[16]Tabla Impacto'!$C$12,K12='[16]Tabla Impacto'!$D$12),"Menor",IF(OR(K12='[16]Tabla Impacto'!$C$13,K12='[16]Tabla Impacto'!$D$13),"Moderado",IF(OR(K12='[16]Tabla Impacto'!$C$14,K12='[16]Tabla Impacto'!$D$14),"Mayor",IF(OR(K12='[16]Tabla Impacto'!$C$15,K12='[16]Tabla Impacto'!$D$15),"Catastrófico","")))))</f>
        <v>Moderado</v>
      </c>
      <c r="M12" s="286">
        <f>IF(L12="","",IF(L12="Leve",0.2,IF(L12="Menor",0.4,IF(L12="Moderado",0.6,IF(L12="Mayor",0.8,IF(L12="Catastrófico",1,))))))</f>
        <v>0.6</v>
      </c>
      <c r="N12" s="287"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19">
        <v>3</v>
      </c>
      <c r="P12" s="51" t="s">
        <v>67</v>
      </c>
      <c r="Q12" s="53" t="str">
        <f t="shared" si="0"/>
        <v>Probabilidad</v>
      </c>
      <c r="R12" s="50" t="s">
        <v>5</v>
      </c>
      <c r="S12" s="50" t="s">
        <v>202</v>
      </c>
      <c r="T12" s="44" t="str">
        <f>IF(AND(R12="Preventivo",S12="Automático"),"50%",IF(AND(R12="Preventivo",S12="Manual"),"40%",IF(AND(R12="Detectivo",S12="Automático"),"40%",IF(AND(R12="Detectivo",S12="Manual"),"30%",IF(AND(R12="Correctivo",S12="Automático"),"35%",IF(AND(R12="Correctivo",S12="Manual"),"25%",""))))))</f>
        <v>40%</v>
      </c>
      <c r="U12" s="50" t="s">
        <v>203</v>
      </c>
      <c r="V12" s="50" t="s">
        <v>204</v>
      </c>
      <c r="W12" s="50" t="s">
        <v>205</v>
      </c>
      <c r="X12" s="51"/>
      <c r="Y12" s="80">
        <f>IFERROR(IF(Q12="Probabilidad",(I12-(+I12*T12)),IF(Q12="Impacto",I12,"")),"")</f>
        <v>0.36</v>
      </c>
      <c r="Z12" s="45" t="str">
        <f>IFERROR(IF(Y12="","",IF(Y12&lt;=0.2,"Muy Baja",IF(Y12&lt;=0.4,"Baja",IF(Y12&lt;=0.6,"Media",IF(Y12&lt;=0.8,"Alta","Muy Alta"))))),"")</f>
        <v>Baja</v>
      </c>
      <c r="AA12" s="44">
        <f>+Y12</f>
        <v>0.36</v>
      </c>
      <c r="AB12" s="45" t="str">
        <f>IFERROR(IF(AC12="","",IF(AC12&lt;=0.2,"Leve",IF(AC12&lt;=0.4,"Menor",IF(AC12&lt;=0.6,"Moderado",IF(AC12&lt;=0.8,"Mayor","Catastrófico"))))),"")</f>
        <v>Moderado</v>
      </c>
      <c r="AC12" s="44">
        <f>IFERROR(IF(Q12="Impacto",(M12-(+M12*T12)),IF(Q12="Probabilidad",M12,"")),"")</f>
        <v>0.6</v>
      </c>
      <c r="AD12" s="47" t="str">
        <f>IFERROR(IF(OR(AND(Z12="Muy Baja",AB12="Leve"),AND(Z12="Muy Baja",AB12="Menor"),AND(Z12="Baja",AB12="Leve")),"Bajo",IF(OR(AND(Z12="Muy baja",AB12="Moderado"),AND(Z12="Baja",AB12="Menor"),AND(Z12="Baja",AB12="Moderado"),AND(Z12="Media",AB12="Leve"),AND(Z12="Media",AB12="Menor"),AND(Z12="Media",AB12="Moderado"),AND(Z12="Alta",AB12="Leve"),AND(Z12="Alta",AB12="Menor")),"Moderado",IF(OR(AND(Z12="Muy Baja",AB12="Mayor"),AND(Z12="Baja",AB12="Mayor"),AND(Z12="Media",AB12="Mayor"),AND(Z12="Alta",AB12="Moderado"),AND(Z12="Alta",AB12="Mayor"),AND(Z12="Muy Alta",AB12="Leve"),AND(Z12="Muy Alta",AB12="Menor"),AND(Z12="Muy Alta",AB12="Moderado"),AND(Z12="Muy Alta",AB12="Mayor")),"Alto",IF(OR(AND(Z12="Muy Baja",AB12="Catastrófico"),AND(Z12="Baja",AB12="Catastrófico"),AND(Z12="Media",AB12="Catastrófico"),AND(Z12="Alta",AB12="Catastrófico"),AND(Z12="Muy Alta",AB12="Catastrófico")),"Extremo","")))),"")</f>
        <v>Moderado</v>
      </c>
      <c r="AE12" s="288" t="s">
        <v>11</v>
      </c>
      <c r="AF12" s="293" t="s">
        <v>413</v>
      </c>
      <c r="AG12" s="293" t="s">
        <v>145</v>
      </c>
      <c r="AH12" s="476" t="s">
        <v>141</v>
      </c>
      <c r="AI12" s="477" t="s">
        <v>135</v>
      </c>
      <c r="AJ12" s="462" t="s">
        <v>146</v>
      </c>
      <c r="AK12" s="480" t="s">
        <v>137</v>
      </c>
      <c r="AL12" s="195" t="s">
        <v>598</v>
      </c>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row>
    <row r="13" spans="1:69" ht="158.25" customHeight="1" x14ac:dyDescent="0.2">
      <c r="A13" s="496"/>
      <c r="B13" s="462"/>
      <c r="C13" s="462"/>
      <c r="D13" s="492"/>
      <c r="E13" s="492"/>
      <c r="F13" s="462"/>
      <c r="G13" s="480"/>
      <c r="H13" s="483"/>
      <c r="I13" s="482"/>
      <c r="J13" s="498"/>
      <c r="K13" s="482"/>
      <c r="L13" s="483"/>
      <c r="M13" s="482"/>
      <c r="N13" s="497"/>
      <c r="O13" s="121">
        <v>4</v>
      </c>
      <c r="P13" s="67" t="s">
        <v>567</v>
      </c>
      <c r="Q13" s="88" t="str">
        <f t="shared" si="0"/>
        <v>Probabilidad</v>
      </c>
      <c r="R13" s="78" t="s">
        <v>5</v>
      </c>
      <c r="S13" s="78" t="s">
        <v>202</v>
      </c>
      <c r="T13" s="89" t="str">
        <f t="shared" ref="T13" si="1">IF(AND(R13="Preventivo",S13="Automático"),"50%",IF(AND(R13="Preventivo",S13="Manual"),"40%",IF(AND(R13="Detectivo",S13="Automático"),"40%",IF(AND(R13="Detectivo",S13="Manual"),"30%",IF(AND(R13="Correctivo",S13="Automático"),"35%",IF(AND(R13="Correctivo",S13="Manual"),"25%",""))))))</f>
        <v>40%</v>
      </c>
      <c r="U13" s="78" t="s">
        <v>203</v>
      </c>
      <c r="V13" s="78" t="s">
        <v>204</v>
      </c>
      <c r="W13" s="78" t="s">
        <v>205</v>
      </c>
      <c r="X13" s="67" t="s">
        <v>231</v>
      </c>
      <c r="Y13" s="90">
        <f>IFERROR(IF(AND(Q12="Probabilidad",Q13="Probabilidad"),(AA12-(+AA12*T13)),IF(Q13="Probabilidad",(I12-(+I12*T13)),IF(Q13="Impacto",AA12,""))),"")</f>
        <v>0.216</v>
      </c>
      <c r="Z13" s="91" t="str">
        <f t="shared" ref="Z13" si="2">IFERROR(IF(Y13="","",IF(Y13&lt;=0.2,"Muy Baja",IF(Y13&lt;=0.4,"Baja",IF(Y13&lt;=0.6,"Media",IF(Y13&lt;=0.8,"Alta","Muy Alta"))))),"")</f>
        <v>Baja</v>
      </c>
      <c r="AA13" s="89">
        <f t="shared" ref="AA13" si="3">+Y13</f>
        <v>0.216</v>
      </c>
      <c r="AB13" s="91" t="str">
        <f t="shared" ref="AB13" si="4">IFERROR(IF(AC13="","",IF(AC13&lt;=0.2,"Leve",IF(AC13&lt;=0.4,"Menor",IF(AC13&lt;=0.6,"Moderado",IF(AC13&lt;=0.8,"Mayor","Catastrófico"))))),"")</f>
        <v>Moderado</v>
      </c>
      <c r="AC13" s="89">
        <f>IFERROR(IF(AND(Q12="Impacto",Q13="Impacto"),(AC11-(+AC11*T13)),IF(Q13="Impacto",(#REF!-(+#REF!*T13)),IF(Q13="Probabilidad",AC11,""))),"")</f>
        <v>0.6</v>
      </c>
      <c r="AD13" s="92" t="str">
        <f t="shared" ref="AD13" si="5">IFERROR(IF(OR(AND(Z13="Muy Baja",AB13="Leve"),AND(Z13="Muy Baja",AB13="Menor"),AND(Z13="Baja",AB13="Leve")),"Bajo",IF(OR(AND(Z13="Muy baja",AB13="Moderado"),AND(Z13="Baja",AB13="Menor"),AND(Z13="Baja",AB13="Moderado"),AND(Z13="Media",AB13="Leve"),AND(Z13="Media",AB13="Menor"),AND(Z13="Media",AB13="Moderado"),AND(Z13="Alta",AB13="Leve"),AND(Z13="Alta",AB13="Menor")),"Moderado",IF(OR(AND(Z13="Muy Baja",AB13="Mayor"),AND(Z13="Baja",AB13="Mayor"),AND(Z13="Media",AB13="Mayor"),AND(Z13="Alta",AB13="Moderado"),AND(Z13="Alta",AB13="Mayor"),AND(Z13="Muy Alta",AB13="Leve"),AND(Z13="Muy Alta",AB13="Menor"),AND(Z13="Muy Alta",AB13="Moderado"),AND(Z13="Muy Alta",AB13="Mayor")),"Alto",IF(OR(AND(Z13="Muy Baja",AB13="Catastrófico"),AND(Z13="Baja",AB13="Catastrófico"),AND(Z13="Media",AB13="Catastrófico"),AND(Z13="Alta",AB13="Catastrófico"),AND(Z13="Muy Alta",AB13="Catastrófico")),"Extremo","")))),"")</f>
        <v>Moderado</v>
      </c>
      <c r="AE13" s="407"/>
      <c r="AF13" s="462"/>
      <c r="AG13" s="462"/>
      <c r="AH13" s="477"/>
      <c r="AI13" s="479"/>
      <c r="AJ13" s="311"/>
      <c r="AK13" s="481"/>
      <c r="AL13" s="195" t="s">
        <v>599</v>
      </c>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row>
    <row r="14" spans="1:69" ht="209.25" customHeight="1" x14ac:dyDescent="0.2">
      <c r="A14" s="250" t="s">
        <v>233</v>
      </c>
      <c r="B14" s="15" t="s">
        <v>208</v>
      </c>
      <c r="C14" s="15" t="s">
        <v>414</v>
      </c>
      <c r="D14" s="79" t="s">
        <v>60</v>
      </c>
      <c r="E14" s="94" t="s">
        <v>234</v>
      </c>
      <c r="F14" s="15" t="s">
        <v>3</v>
      </c>
      <c r="G14" s="6">
        <v>501</v>
      </c>
      <c r="H14" s="56" t="str">
        <f>IF(G14&lt;=0,"",IF(G14&lt;=2,"Muy Baja",IF(G14&lt;=24,"Baja",IF(G14&lt;=500,"Media",IF(G14&lt;=5000,"Alta","Muy Alta")))))</f>
        <v>Alta</v>
      </c>
      <c r="I14" s="64">
        <f>IF(H14="","",IF(H14="Muy Baja",0.2,IF(H14="Baja",0.4,IF(H14="Media",0.6,IF(H14="Alta",0.8,IF(H14="Muy Alta",1,))))))</f>
        <v>0.8</v>
      </c>
      <c r="J14" s="65" t="s">
        <v>210</v>
      </c>
      <c r="K14" s="64" t="str">
        <f>IF(NOT(ISERROR(MATCH(J14,'[17]Tabla Impacto'!$B$221:$B$223,0))),'[17]Tabla Impacto'!$F$223&amp;"Por favor no seleccionar los criterios de impacto(Afectación Económica o presupuestal y Pérdida Reputacional)",J14)</f>
        <v xml:space="preserve">     El riesgo afecta la imagen de la entidad con algunos usuarios de relevancia frente al logro de los objetivos</v>
      </c>
      <c r="L14" s="56" t="str">
        <f>IF(OR(K14='[17]Tabla Impacto'!$C$11,K14='[17]Tabla Impacto'!$D$11),"Leve",IF(OR(K14='[17]Tabla Impacto'!$C$12,K14='[17]Tabla Impacto'!$D$12),"Menor",IF(OR(K14='[17]Tabla Impacto'!$C$13,K14='[17]Tabla Impacto'!$D$13),"Moderado",IF(OR(K14='[17]Tabla Impacto'!$C$14,K14='[17]Tabla Impacto'!$D$14),"Mayor",IF(OR(K14='[17]Tabla Impacto'!$C$15,K14='[17]Tabla Impacto'!$D$15),"Catastrófico","")))))</f>
        <v>Moderado</v>
      </c>
      <c r="M14" s="64">
        <f>IF(L14="","",IF(L14="Leve",0.2,IF(L14="Menor",0.4,IF(L14="Moderado",0.6,IF(L14="Mayor",0.8,IF(L14="Catastrófico",1,))))))</f>
        <v>0.6</v>
      </c>
      <c r="N14" s="66" t="str">
        <f>IF(OR(AND(H14="Muy Baja",L14="Leve"),AND(H14="Muy Baja",L14="Menor"),AND(H14="Baja",L14="Leve")),"Bajo",IF(OR(AND(H14="Muy baja",L14="Moderado"),AND(H14="Baja",L14="Menor"),AND(H14="Baja",L14="Moderado"),AND(H14="Media",L14="Leve"),AND(H14="Media",L14="Menor"),AND(H14="Media",L14="Moderado"),AND(H14="Alta",L14="Leve"),AND(H14="Alta",L14="Menor")),"Moderado",IF(OR(AND(H14="Muy Baja",L14="Mayor"),AND(H14="Baja",L14="Mayor"),AND(H14="Media",L14="Mayor"),AND(H14="Alta",L14="Moderado"),AND(H14="Alta",L14="Mayor"),AND(H14="Muy Alta",L14="Leve"),AND(H14="Muy Alta",L14="Menor"),AND(H14="Muy Alta",L14="Moderado"),AND(H14="Muy Alta",L14="Mayor")),"Alto",IF(OR(AND(H14="Muy Baja",L14="Catastrófico"),AND(H14="Baja",L14="Catastrófico"),AND(H14="Media",L14="Catastrófico"),AND(H14="Alta",L14="Catastrófico"),AND(H14="Muy Alta",L14="Catastrófico")),"Extremo",""))))</f>
        <v>Alto</v>
      </c>
      <c r="O14" s="119">
        <v>5</v>
      </c>
      <c r="P14" s="51" t="s">
        <v>415</v>
      </c>
      <c r="Q14" s="53" t="str">
        <f t="shared" ref="Q14:Q28" si="6">IF(OR(R14="Preventivo",R14="Detectivo"),"Probabilidad",IF(R14="Correctivo","Impacto",""))</f>
        <v>Probabilidad</v>
      </c>
      <c r="R14" s="50" t="s">
        <v>5</v>
      </c>
      <c r="S14" s="50" t="s">
        <v>202</v>
      </c>
      <c r="T14" s="44" t="str">
        <f>IF(AND(R14="Preventivo",S14="Automático"),"50%",IF(AND(R14="Preventivo",S14="Manual"),"40%",IF(AND(R14="Detectivo",S14="Automático"),"40%",IF(AND(R14="Detectivo",S14="Manual"),"30%",IF(AND(R14="Correctivo",S14="Automático"),"35%",IF(AND(R14="Correctivo",S14="Manual"),"25%",""))))))</f>
        <v>40%</v>
      </c>
      <c r="U14" s="50" t="s">
        <v>203</v>
      </c>
      <c r="V14" s="50" t="s">
        <v>204</v>
      </c>
      <c r="W14" s="50" t="s">
        <v>205</v>
      </c>
      <c r="X14" s="93" t="s">
        <v>232</v>
      </c>
      <c r="Y14" s="80">
        <f>IFERROR(IF(Q14="Probabilidad",(I14-(+I14*T14)),IF(Q14="Impacto",I14,"")),"")</f>
        <v>0.48</v>
      </c>
      <c r="Z14" s="45" t="str">
        <f>IFERROR(IF(Y14="","",IF(Y14&lt;=0.2,"Muy Baja",IF(Y14&lt;=0.4,"Baja",IF(Y14&lt;=0.6,"Media",IF(Y14&lt;=0.8,"Alta","Muy Alta"))))),"")</f>
        <v>Media</v>
      </c>
      <c r="AA14" s="44">
        <f>+Y14</f>
        <v>0.48</v>
      </c>
      <c r="AB14" s="45" t="str">
        <f>IFERROR(IF(AC14="","",IF(AC14&lt;=0.2,"Leve",IF(AC14&lt;=0.4,"Menor",IF(AC14&lt;=0.6,"Moderado",IF(AC14&lt;=0.8,"Mayor","Catastrófico"))))),"")</f>
        <v>Moderado</v>
      </c>
      <c r="AC14" s="44">
        <f>IFERROR(IF(Q14="Impacto",(M14-(+M14*T14)),IF(Q14="Probabilidad",M14,"")),"")</f>
        <v>0.6</v>
      </c>
      <c r="AD14" s="47" t="str">
        <f>IFERROR(IF(OR(AND(Z14="Muy Baja",AB14="Leve"),AND(Z14="Muy Baja",AB14="Menor"),AND(Z14="Baja",AB14="Leve")),"Bajo",IF(OR(AND(Z14="Muy baja",AB14="Moderado"),AND(Z14="Baja",AB14="Menor"),AND(Z14="Baja",AB14="Moderado"),AND(Z14="Media",AB14="Leve"),AND(Z14="Media",AB14="Menor"),AND(Z14="Media",AB14="Moderado"),AND(Z14="Alta",AB14="Leve"),AND(Z14="Alta",AB14="Menor")),"Moderado",IF(OR(AND(Z14="Muy Baja",AB14="Mayor"),AND(Z14="Baja",AB14="Mayor"),AND(Z14="Media",AB14="Mayor"),AND(Z14="Alta",AB14="Moderado"),AND(Z14="Alta",AB14="Mayor"),AND(Z14="Muy Alta",AB14="Leve"),AND(Z14="Muy Alta",AB14="Menor"),AND(Z14="Muy Alta",AB14="Moderado"),AND(Z14="Muy Alta",AB14="Mayor")),"Alto",IF(OR(AND(Z14="Muy Baja",AB14="Catastrófico"),AND(Z14="Baja",AB14="Catastrófico"),AND(Z14="Media",AB14="Catastrófico"),AND(Z14="Alta",AB14="Catastrófico"),AND(Z14="Muy Alta",AB14="Catastrófico")),"Extremo","")))),"")</f>
        <v>Moderado</v>
      </c>
      <c r="AE14" s="50" t="s">
        <v>15</v>
      </c>
      <c r="AF14" s="15"/>
      <c r="AG14" s="16"/>
      <c r="AH14" s="16"/>
      <c r="AI14" s="15"/>
      <c r="AJ14" s="6"/>
      <c r="AK14" s="6"/>
      <c r="AL14" s="83" t="s">
        <v>568</v>
      </c>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row>
    <row r="15" spans="1:69" ht="179.25" customHeight="1" x14ac:dyDescent="0.2">
      <c r="A15" s="493" t="s">
        <v>76</v>
      </c>
      <c r="B15" s="15" t="s">
        <v>208</v>
      </c>
      <c r="C15" s="15" t="s">
        <v>62</v>
      </c>
      <c r="D15" s="79" t="s">
        <v>63</v>
      </c>
      <c r="E15" s="79" t="s">
        <v>76</v>
      </c>
      <c r="F15" s="15" t="s">
        <v>339</v>
      </c>
      <c r="G15" s="6">
        <v>144</v>
      </c>
      <c r="H15" s="56" t="str">
        <f>IF(G15&lt;=0,"",IF(G15&lt;=2,"Muy Baja",IF(G15&lt;=24,"Baja",IF(G15&lt;=500,"Media",IF(G15&lt;=5000,"Alta","Muy Alta")))))</f>
        <v>Media</v>
      </c>
      <c r="I15" s="64">
        <f>IF(H15="","",IF(H15="Muy Baja",0.2,IF(H15="Baja",0.4,IF(H15="Media",0.6,IF(H15="Alta",0.8,IF(H15="Muy Alta",1,))))))</f>
        <v>0.6</v>
      </c>
      <c r="J15" s="65" t="s">
        <v>485</v>
      </c>
      <c r="K15" s="64" t="str">
        <f>IF(NOT(ISERROR(MATCH(J15,'[18]Tabla Impacto'!$B$221:$B$223,0))),'[18]Tabla Impacto'!$F$223&amp;"Por favor no seleccionar los criterios de impacto(Afectación Económica o presupuestal y Pérdida Reputacional)",J15)</f>
        <v xml:space="preserve">     El riesgo afecta la imagen de  la entidad con efecto publicitario sostenido a nivel de sector administrativo, nivel departamental o municipal</v>
      </c>
      <c r="L15" s="56" t="str">
        <f>IF(OR(K15='[18]Tabla Impacto'!$C$11,K15='[18]Tabla Impacto'!$D$11),"Leve",IF(OR(K15='[18]Tabla Impacto'!$C$12,K15='[18]Tabla Impacto'!$D$12),"Menor",IF(OR(K15='[18]Tabla Impacto'!$C$13,K15='[18]Tabla Impacto'!$D$13),"Moderado",IF(OR(K15='[18]Tabla Impacto'!$C$14,K15='[18]Tabla Impacto'!$D$14),"Mayor",IF(OR(K15='[18]Tabla Impacto'!$C$15,K15='[18]Tabla Impacto'!$D$15),"Catastrófico","")))))</f>
        <v/>
      </c>
      <c r="M15" s="64" t="str">
        <f>IF(L15="","",IF(L15="Leve",0.2,IF(L15="Menor",0.4,IF(L15="Moderado",0.6,IF(L15="Mayor",0.8,IF(L15="Catastrófico",1,))))))</f>
        <v/>
      </c>
      <c r="N15" s="66" t="str">
        <f>IF(OR(AND(H15="Muy Baja",L15="Leve"),AND(H15="Muy Baja",L15="Menor"),AND(H15="Baja",L15="Leve")),"Bajo",IF(OR(AND(H15="Muy baja",L15="Moderado"),AND(H15="Baja",L15="Menor"),AND(H15="Baja",L15="Moderado"),AND(H15="Media",L15="Leve"),AND(H15="Media",L15="Menor"),AND(H15="Media",L15="Moderado"),AND(H15="Alta",L15="Leve"),AND(H15="Alta",L15="Menor")),"Moderado",IF(OR(AND(H15="Muy Baja",L15="Mayor"),AND(H15="Baja",L15="Mayor"),AND(H15="Media",L15="Mayor"),AND(H15="Alta",L15="Moderado"),AND(H15="Alta",L15="Mayor"),AND(H15="Muy Alta",L15="Leve"),AND(H15="Muy Alta",L15="Menor"),AND(H15="Muy Alta",L15="Moderado"),AND(H15="Muy Alta",L15="Mayor")),"Alto",IF(OR(AND(H15="Muy Baja",L15="Catastrófico"),AND(H15="Baja",L15="Catastrófico"),AND(H15="Media",L15="Catastrófico"),AND(H15="Alta",L15="Catastrófico"),AND(H15="Muy Alta",L15="Catastrófico")),"Extremo",""))))</f>
        <v/>
      </c>
      <c r="O15" s="119">
        <v>6</v>
      </c>
      <c r="P15" s="51" t="s">
        <v>64</v>
      </c>
      <c r="Q15" s="53" t="str">
        <f t="shared" si="6"/>
        <v>Probabilidad</v>
      </c>
      <c r="R15" s="50" t="s">
        <v>5</v>
      </c>
      <c r="S15" s="50" t="s">
        <v>202</v>
      </c>
      <c r="T15" s="44" t="str">
        <f>IF(AND(R15="Preventivo",S15="Automático"),"50%",IF(AND(R15="Preventivo",S15="Manual"),"40%",IF(AND(R15="Detectivo",S15="Automático"),"40%",IF(AND(R15="Detectivo",S15="Manual"),"30%",IF(AND(R15="Correctivo",S15="Automático"),"35%",IF(AND(R15="Correctivo",S15="Manual"),"25%",""))))))</f>
        <v>40%</v>
      </c>
      <c r="U15" s="50" t="s">
        <v>203</v>
      </c>
      <c r="V15" s="50" t="s">
        <v>204</v>
      </c>
      <c r="W15" s="50" t="s">
        <v>205</v>
      </c>
      <c r="X15" s="51" t="s">
        <v>230</v>
      </c>
      <c r="Y15" s="80">
        <f>IFERROR(IF(Q15="Probabilidad",(I15-(+I15*T15)),IF(Q15="Impacto",I15,"")),"")</f>
        <v>0.36</v>
      </c>
      <c r="Z15" s="45" t="str">
        <f>IFERROR(IF(Y15="","",IF(Y15&lt;=0.2,"Muy Baja",IF(Y15&lt;=0.4,"Baja",IF(Y15&lt;=0.6,"Media",IF(Y15&lt;=0.8,"Alta","Muy Alta"))))),"")</f>
        <v>Baja</v>
      </c>
      <c r="AA15" s="44">
        <f>+Y15</f>
        <v>0.36</v>
      </c>
      <c r="AB15" s="45" t="str">
        <f>IFERROR(IF(AC15="","",IF(AC15&lt;=0.2,"Leve",IF(AC15&lt;=0.4,"Menor",IF(AC15&lt;=0.6,"Moderado",IF(AC15&lt;=0.8,"Mayor","Catastrófico"))))),"")</f>
        <v/>
      </c>
      <c r="AC15" s="44" t="str">
        <f>IFERROR(IF(Q15="Impacto",(M15-(+M15*T15)),IF(Q15="Probabilidad",M15,"")),"")</f>
        <v/>
      </c>
      <c r="AD15" s="47" t="str">
        <f>IFERROR(IF(OR(AND(Z15="Muy Baja",AB15="Leve"),AND(Z15="Muy Baja",AB15="Menor"),AND(Z15="Baja",AB15="Leve")),"Bajo",IF(OR(AND(Z15="Muy baja",AB15="Moderado"),AND(Z15="Baja",AB15="Menor"),AND(Z15="Baja",AB15="Moderado"),AND(Z15="Media",AB15="Leve"),AND(Z15="Media",AB15="Menor"),AND(Z15="Media",AB15="Moderado"),AND(Z15="Alta",AB15="Leve"),AND(Z15="Alta",AB15="Menor")),"Moderado",IF(OR(AND(Z15="Muy Baja",AB15="Mayor"),AND(Z15="Baja",AB15="Mayor"),AND(Z15="Media",AB15="Mayor"),AND(Z15="Alta",AB15="Moderado"),AND(Z15="Alta",AB15="Mayor"),AND(Z15="Muy Alta",AB15="Leve"),AND(Z15="Muy Alta",AB15="Menor"),AND(Z15="Muy Alta",AB15="Moderado"),AND(Z15="Muy Alta",AB15="Mayor")),"Alto",IF(OR(AND(Z15="Muy Baja",AB15="Catastrófico"),AND(Z15="Baja",AB15="Catastrófico"),AND(Z15="Media",AB15="Catastrófico"),AND(Z15="Alta",AB15="Catastrófico"),AND(Z15="Muy Alta",AB15="Catastrófico")),"Extremo","")))),"")</f>
        <v/>
      </c>
      <c r="AE15" s="50" t="s">
        <v>15</v>
      </c>
      <c r="AF15" s="15"/>
      <c r="AG15" s="15"/>
      <c r="AH15" s="16"/>
      <c r="AI15" s="16"/>
      <c r="AJ15" s="15"/>
      <c r="AK15" s="6"/>
      <c r="AL15" s="195" t="s">
        <v>569</v>
      </c>
    </row>
    <row r="16" spans="1:69" ht="153" customHeight="1" x14ac:dyDescent="0.2">
      <c r="A16" s="493"/>
      <c r="B16" s="293" t="s">
        <v>208</v>
      </c>
      <c r="C16" s="293" t="s">
        <v>65</v>
      </c>
      <c r="D16" s="294" t="s">
        <v>74</v>
      </c>
      <c r="E16" s="294" t="s">
        <v>76</v>
      </c>
      <c r="F16" s="293" t="s">
        <v>339</v>
      </c>
      <c r="G16" s="290">
        <v>40</v>
      </c>
      <c r="H16" s="291" t="str">
        <f>IF(G16&lt;=0,"",IF(G16&lt;=2,"Muy Baja",IF(G16&lt;=24,"Baja",IF(G16&lt;=500,"Media",IF(G16&lt;=5000,"Alta","Muy Alta")))))</f>
        <v>Media</v>
      </c>
      <c r="I16" s="286">
        <f>IF(H16="","",IF(H16="Muy Baja",0.2,IF(H16="Baja",0.4,IF(H16="Media",0.6,IF(H16="Alta",0.8,IF(H16="Muy Alta",1,))))))</f>
        <v>0.6</v>
      </c>
      <c r="J16" s="292" t="s">
        <v>485</v>
      </c>
      <c r="K16" s="286" t="str">
        <f>IF(NOT(ISERROR(MATCH(J16,'[18]Tabla Impacto'!$B$221:$B$223,0))),'[18]Tabla Impacto'!$F$223&amp;"Por favor no seleccionar los criterios de impacto(Afectación Económica o presupuestal y Pérdida Reputacional)",J16)</f>
        <v xml:space="preserve">     El riesgo afecta la imagen de  la entidad con efecto publicitario sostenido a nivel de sector administrativo, nivel departamental o municipal</v>
      </c>
      <c r="L16" s="291" t="str">
        <f>IF(OR(K16='[18]Tabla Impacto'!$C$11,K16='[18]Tabla Impacto'!$D$11),"Leve",IF(OR(K16='[18]Tabla Impacto'!$C$12,K16='[18]Tabla Impacto'!$D$12),"Menor",IF(OR(K16='[18]Tabla Impacto'!$C$13,K16='[18]Tabla Impacto'!$D$13),"Moderado",IF(OR(K16='[18]Tabla Impacto'!$C$14,K16='[18]Tabla Impacto'!$D$14),"Mayor",IF(OR(K16='[18]Tabla Impacto'!$C$15,K16='[18]Tabla Impacto'!$D$15),"Catastrófico","")))))</f>
        <v/>
      </c>
      <c r="M16" s="286" t="str">
        <f>IF(L16="","",IF(L16="Leve",0.2,IF(L16="Menor",0.4,IF(L16="Moderado",0.6,IF(L16="Mayor",0.8,IF(L16="Catastrófico",1,))))))</f>
        <v/>
      </c>
      <c r="N16" s="287"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
      </c>
      <c r="O16" s="119">
        <v>7</v>
      </c>
      <c r="P16" s="51" t="s">
        <v>416</v>
      </c>
      <c r="Q16" s="53" t="str">
        <f t="shared" si="6"/>
        <v>Probabilidad</v>
      </c>
      <c r="R16" s="50" t="s">
        <v>5</v>
      </c>
      <c r="S16" s="50" t="s">
        <v>202</v>
      </c>
      <c r="T16" s="44" t="str">
        <f>IF(AND(R16="Preventivo",S16="Automático"),"50%",IF(AND(R16="Preventivo",S16="Manual"),"40%",IF(AND(R16="Detectivo",S16="Automático"),"40%",IF(AND(R16="Detectivo",S16="Manual"),"30%",IF(AND(R16="Correctivo",S16="Automático"),"35%",IF(AND(R16="Correctivo",S16="Manual"),"25%",""))))))</f>
        <v>40%</v>
      </c>
      <c r="U16" s="50" t="s">
        <v>203</v>
      </c>
      <c r="V16" s="50" t="s">
        <v>204</v>
      </c>
      <c r="W16" s="50" t="s">
        <v>205</v>
      </c>
      <c r="X16" s="51" t="s">
        <v>235</v>
      </c>
      <c r="Y16" s="80">
        <f>IFERROR(IF(Q16="Probabilidad",(I16-(+I16*T16)),IF(Q16="Impacto",I16,"")),"")</f>
        <v>0.36</v>
      </c>
      <c r="Z16" s="45" t="str">
        <f>IFERROR(IF(Y16="","",IF(Y16&lt;=0.2,"Muy Baja",IF(Y16&lt;=0.4,"Baja",IF(Y16&lt;=0.6,"Media",IF(Y16&lt;=0.8,"Alta","Muy Alta"))))),"")</f>
        <v>Baja</v>
      </c>
      <c r="AA16" s="44">
        <f>+Y16</f>
        <v>0.36</v>
      </c>
      <c r="AB16" s="45" t="str">
        <f>IFERROR(IF(AC16="","",IF(AC16&lt;=0.2,"Leve",IF(AC16&lt;=0.4,"Menor",IF(AC16&lt;=0.6,"Moderado",IF(AC16&lt;=0.8,"Mayor","Catastrófico"))))),"")</f>
        <v/>
      </c>
      <c r="AC16" s="44" t="str">
        <f>IFERROR(IF(Q16="Impacto",(M16-(+M16*T16)),IF(Q16="Probabilidad",M16,"")),"")</f>
        <v/>
      </c>
      <c r="AD16" s="47"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
      </c>
      <c r="AE16" s="288" t="s">
        <v>11</v>
      </c>
      <c r="AF16" s="293" t="s">
        <v>413</v>
      </c>
      <c r="AG16" s="293" t="s">
        <v>145</v>
      </c>
      <c r="AH16" s="476" t="s">
        <v>141</v>
      </c>
      <c r="AI16" s="476" t="s">
        <v>135</v>
      </c>
      <c r="AJ16" s="293" t="s">
        <v>146</v>
      </c>
      <c r="AK16" s="290" t="s">
        <v>137</v>
      </c>
      <c r="AL16" s="195" t="s">
        <v>570</v>
      </c>
    </row>
    <row r="17" spans="1:38" ht="121.5" customHeight="1" x14ac:dyDescent="0.2">
      <c r="A17" s="493"/>
      <c r="B17" s="293"/>
      <c r="C17" s="293"/>
      <c r="D17" s="294"/>
      <c r="E17" s="294"/>
      <c r="F17" s="293"/>
      <c r="G17" s="290"/>
      <c r="H17" s="291"/>
      <c r="I17" s="286"/>
      <c r="J17" s="292"/>
      <c r="K17" s="286"/>
      <c r="L17" s="291"/>
      <c r="M17" s="286"/>
      <c r="N17" s="287"/>
      <c r="O17" s="119">
        <v>8</v>
      </c>
      <c r="P17" s="51" t="s">
        <v>567</v>
      </c>
      <c r="Q17" s="53" t="str">
        <f t="shared" si="6"/>
        <v>Probabilidad</v>
      </c>
      <c r="R17" s="50" t="s">
        <v>5</v>
      </c>
      <c r="S17" s="50" t="s">
        <v>202</v>
      </c>
      <c r="T17" s="44" t="str">
        <f t="shared" ref="T17" si="7">IF(AND(R17="Preventivo",S17="Automático"),"50%",IF(AND(R17="Preventivo",S17="Manual"),"40%",IF(AND(R17="Detectivo",S17="Automático"),"40%",IF(AND(R17="Detectivo",S17="Manual"),"30%",IF(AND(R17="Correctivo",S17="Automático"),"35%",IF(AND(R17="Correctivo",S17="Manual"),"25%",""))))))</f>
        <v>40%</v>
      </c>
      <c r="U17" s="50" t="s">
        <v>203</v>
      </c>
      <c r="V17" s="50" t="s">
        <v>204</v>
      </c>
      <c r="W17" s="50" t="s">
        <v>205</v>
      </c>
      <c r="X17" s="51" t="s">
        <v>231</v>
      </c>
      <c r="Y17" s="80">
        <f>IFERROR(IF(AND(Q16="Probabilidad",Q17="Probabilidad"),(AA16-(+AA16*T17)),IF(Q17="Probabilidad",(I16-(+I16*T17)),IF(Q17="Impacto",AA16,""))),"")</f>
        <v>0.216</v>
      </c>
      <c r="Z17" s="45" t="str">
        <f t="shared" ref="Z17" si="8">IFERROR(IF(Y17="","",IF(Y17&lt;=0.2,"Muy Baja",IF(Y17&lt;=0.4,"Baja",IF(Y17&lt;=0.6,"Media",IF(Y17&lt;=0.8,"Alta","Muy Alta"))))),"")</f>
        <v>Baja</v>
      </c>
      <c r="AA17" s="44">
        <f t="shared" ref="AA17" si="9">+Y17</f>
        <v>0.216</v>
      </c>
      <c r="AB17" s="45" t="str">
        <f t="shared" ref="AB17" si="10">IFERROR(IF(AC17="","",IF(AC17&lt;=0.2,"Leve",IF(AC17&lt;=0.4,"Menor",IF(AC17&lt;=0.6,"Moderado",IF(AC17&lt;=0.8,"Mayor","Catastrófico"))))),"")</f>
        <v/>
      </c>
      <c r="AC17" s="44" t="str">
        <f>IFERROR(IF(AND(Q16="Impacto",Q17="Impacto"),(AC15-(+AC15*T17)),IF(Q17="Impacto",($M$13-(+$M$13*T17)),IF(Q17="Probabilidad",AC15,""))),"")</f>
        <v/>
      </c>
      <c r="AD17" s="47" t="str">
        <f t="shared" ref="AD17" si="11">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
      </c>
      <c r="AE17" s="288"/>
      <c r="AF17" s="293"/>
      <c r="AG17" s="293"/>
      <c r="AH17" s="476"/>
      <c r="AI17" s="476"/>
      <c r="AJ17" s="293"/>
      <c r="AK17" s="290"/>
      <c r="AL17" s="197" t="s">
        <v>571</v>
      </c>
    </row>
    <row r="18" spans="1:38" ht="115.5" customHeight="1" x14ac:dyDescent="0.2">
      <c r="A18" s="475" t="s">
        <v>73</v>
      </c>
      <c r="B18" s="15" t="s">
        <v>208</v>
      </c>
      <c r="C18" s="15" t="s">
        <v>62</v>
      </c>
      <c r="D18" s="79" t="s">
        <v>63</v>
      </c>
      <c r="E18" s="15" t="s">
        <v>73</v>
      </c>
      <c r="F18" s="15" t="s">
        <v>339</v>
      </c>
      <c r="G18" s="6">
        <v>452</v>
      </c>
      <c r="H18" s="56" t="str">
        <f>IF(G18&lt;=0,"",IF(G18&lt;=2,"Muy Baja",IF(G18&lt;=24,"Baja",IF(G18&lt;=500,"Media",IF(G18&lt;=5000,"Alta","Muy Alta")))))</f>
        <v>Media</v>
      </c>
      <c r="I18" s="64">
        <f>IF(H18="","",IF(H18="Muy Baja",0.2,IF(H18="Baja",0.4,IF(H18="Media",0.6,IF(H18="Alta",0.8,IF(H18="Muy Alta",1,))))))</f>
        <v>0.6</v>
      </c>
      <c r="J18" s="65" t="s">
        <v>485</v>
      </c>
      <c r="K18" s="64" t="str">
        <f>IF(NOT(ISERROR(MATCH(J18,'[19]Tabla Impacto'!$B$221:$B$223,0))),'[19]Tabla Impacto'!$F$223&amp;"Por favor no seleccionar los criterios de impacto(Afectación Económica o presupuestal y Pérdida Reputacional)",J18)</f>
        <v xml:space="preserve">     El riesgo afecta la imagen de  la entidad con efecto publicitario sostenido a nivel de sector administrativo, nivel departamental o municipal</v>
      </c>
      <c r="L18" s="56" t="str">
        <f>IF(OR(K18='[19]Tabla Impacto'!$C$11,K18='[19]Tabla Impacto'!$D$11),"Leve",IF(OR(K18='[19]Tabla Impacto'!$C$12,K18='[19]Tabla Impacto'!$D$12),"Menor",IF(OR(K18='[19]Tabla Impacto'!$C$13,K18='[19]Tabla Impacto'!$D$13),"Moderado",IF(OR(K18='[19]Tabla Impacto'!$C$14,K18='[19]Tabla Impacto'!$D$14),"Mayor",IF(OR(K18='[19]Tabla Impacto'!$C$15,K18='[19]Tabla Impacto'!$D$15),"Catastrófico","")))))</f>
        <v/>
      </c>
      <c r="M18" s="64" t="str">
        <f>IF(L18="","",IF(L18="Leve",0.2,IF(L18="Menor",0.4,IF(L18="Moderado",0.6,IF(L18="Mayor",0.8,IF(L18="Catastrófico",1,))))))</f>
        <v/>
      </c>
      <c r="N18" s="66"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
      </c>
      <c r="O18" s="119">
        <v>9</v>
      </c>
      <c r="P18" s="51" t="s">
        <v>64</v>
      </c>
      <c r="Q18" s="53" t="str">
        <f t="shared" si="6"/>
        <v>Probabilidad</v>
      </c>
      <c r="R18" s="50" t="s">
        <v>5</v>
      </c>
      <c r="S18" s="50" t="s">
        <v>202</v>
      </c>
      <c r="T18" s="44" t="str">
        <f>IF(AND(R18="Preventivo",S18="Automático"),"50%",IF(AND(R18="Preventivo",S18="Manual"),"40%",IF(AND(R18="Detectivo",S18="Automático"),"40%",IF(AND(R18="Detectivo",S18="Manual"),"30%",IF(AND(R18="Correctivo",S18="Automático"),"35%",IF(AND(R18="Correctivo",S18="Manual"),"25%",""))))))</f>
        <v>40%</v>
      </c>
      <c r="U18" s="50" t="s">
        <v>203</v>
      </c>
      <c r="V18" s="50" t="s">
        <v>204</v>
      </c>
      <c r="W18" s="50" t="s">
        <v>205</v>
      </c>
      <c r="X18" s="51" t="s">
        <v>236</v>
      </c>
      <c r="Y18" s="80">
        <f>IFERROR(IF(Q18="Probabilidad",(I18-(+I18*T18)),IF(Q18="Impacto",I18,"")),"")</f>
        <v>0.36</v>
      </c>
      <c r="Z18" s="45" t="str">
        <f>IFERROR(IF(Y18="","",IF(Y18&lt;=0.2,"Muy Baja",IF(Y18&lt;=0.4,"Baja",IF(Y18&lt;=0.6,"Media",IF(Y18&lt;=0.8,"Alta","Muy Alta"))))),"")</f>
        <v>Baja</v>
      </c>
      <c r="AA18" s="44">
        <f>+Y18</f>
        <v>0.36</v>
      </c>
      <c r="AB18" s="45" t="str">
        <f>IFERROR(IF(AC18="","",IF(AC18&lt;=0.2,"Leve",IF(AC18&lt;=0.4,"Menor",IF(AC18&lt;=0.6,"Moderado",IF(AC18&lt;=0.8,"Mayor","Catastrófico"))))),"")</f>
        <v/>
      </c>
      <c r="AC18" s="44" t="str">
        <f>IFERROR(IF(Q18="Impacto",(M18-(+M18*T18)),IF(Q18="Probabilidad",M18,"")),"")</f>
        <v/>
      </c>
      <c r="AD18" s="47" t="str">
        <f>IFERROR(IF(OR(AND(Z18="Muy Baja",AB18="Leve"),AND(Z18="Muy Baja",AB18="Menor"),AND(Z18="Baja",AB18="Leve")),"Bajo",IF(OR(AND(Z18="Muy baja",AB18="Moderado"),AND(Z18="Baja",AB18="Menor"),AND(Z18="Baja",AB18="Moderado"),AND(Z18="Media",AB18="Leve"),AND(Z18="Media",AB18="Menor"),AND(Z18="Media",AB18="Moderado"),AND(Z18="Alta",AB18="Leve"),AND(Z18="Alta",AB18="Menor")),"Moderado",IF(OR(AND(Z18="Muy Baja",AB18="Mayor"),AND(Z18="Baja",AB18="Mayor"),AND(Z18="Media",AB18="Mayor"),AND(Z18="Alta",AB18="Moderado"),AND(Z18="Alta",AB18="Mayor"),AND(Z18="Muy Alta",AB18="Leve"),AND(Z18="Muy Alta",AB18="Menor"),AND(Z18="Muy Alta",AB18="Moderado"),AND(Z18="Muy Alta",AB18="Mayor")),"Alto",IF(OR(AND(Z18="Muy Baja",AB18="Catastrófico"),AND(Z18="Baja",AB18="Catastrófico"),AND(Z18="Media",AB18="Catastrófico"),AND(Z18="Alta",AB18="Catastrófico"),AND(Z18="Muy Alta",AB18="Catastrófico")),"Extremo","")))),"")</f>
        <v/>
      </c>
      <c r="AE18" s="50" t="s">
        <v>15</v>
      </c>
      <c r="AF18" s="15"/>
      <c r="AG18" s="15"/>
      <c r="AH18" s="16"/>
      <c r="AI18" s="16"/>
      <c r="AJ18" s="15"/>
      <c r="AK18" s="6"/>
      <c r="AL18" s="245" t="s">
        <v>558</v>
      </c>
    </row>
    <row r="19" spans="1:38" ht="79.5" customHeight="1" x14ac:dyDescent="0.2">
      <c r="A19" s="475"/>
      <c r="B19" s="293" t="s">
        <v>208</v>
      </c>
      <c r="C19" s="293" t="s">
        <v>65</v>
      </c>
      <c r="D19" s="294" t="s">
        <v>74</v>
      </c>
      <c r="E19" s="293" t="s">
        <v>73</v>
      </c>
      <c r="F19" s="293" t="s">
        <v>339</v>
      </c>
      <c r="G19" s="290">
        <v>57</v>
      </c>
      <c r="H19" s="291" t="str">
        <f>IF(G19&lt;=0,"",IF(G19&lt;=2,"Muy Baja",IF(G19&lt;=24,"Baja",IF(G19&lt;=500,"Media",IF(G19&lt;=5000,"Alta","Muy Alta")))))</f>
        <v>Media</v>
      </c>
      <c r="I19" s="286">
        <f>IF(H19="","",IF(H19="Muy Baja",0.2,IF(H19="Baja",0.4,IF(H19="Media",0.6,IF(H19="Alta",0.8,IF(H19="Muy Alta",1,))))))</f>
        <v>0.6</v>
      </c>
      <c r="J19" s="292" t="s">
        <v>485</v>
      </c>
      <c r="K19" s="286" t="str">
        <f>IF(NOT(ISERROR(MATCH(J19,'[19]Tabla Impacto'!$B$221:$B$223,0))),'[19]Tabla Impacto'!$F$223&amp;"Por favor no seleccionar los criterios de impacto(Afectación Económica o presupuestal y Pérdida Reputacional)",J19)</f>
        <v xml:space="preserve">     El riesgo afecta la imagen de  la entidad con efecto publicitario sostenido a nivel de sector administrativo, nivel departamental o municipal</v>
      </c>
      <c r="L19" s="291" t="str">
        <f>IF(OR(K19='[19]Tabla Impacto'!$C$11,K19='[19]Tabla Impacto'!$D$11),"Leve",IF(OR(K19='[19]Tabla Impacto'!$C$12,K19='[19]Tabla Impacto'!$D$12),"Menor",IF(OR(K19='[19]Tabla Impacto'!$C$13,K19='[19]Tabla Impacto'!$D$13),"Moderado",IF(OR(K19='[19]Tabla Impacto'!$C$14,K19='[19]Tabla Impacto'!$D$14),"Mayor",IF(OR(K19='[19]Tabla Impacto'!$C$15,K19='[19]Tabla Impacto'!$D$15),"Catastrófico","")))))</f>
        <v/>
      </c>
      <c r="M19" s="286" t="str">
        <f>IF(L19="","",IF(L19="Leve",0.2,IF(L19="Menor",0.4,IF(L19="Moderado",0.6,IF(L19="Mayor",0.8,IF(L19="Catastrófico",1,))))))</f>
        <v/>
      </c>
      <c r="N19" s="287" t="str">
        <f>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
      </c>
      <c r="O19" s="119">
        <v>10</v>
      </c>
      <c r="P19" s="51" t="s">
        <v>417</v>
      </c>
      <c r="Q19" s="53" t="str">
        <f t="shared" si="6"/>
        <v>Probabilidad</v>
      </c>
      <c r="R19" s="50" t="s">
        <v>5</v>
      </c>
      <c r="S19" s="50" t="s">
        <v>202</v>
      </c>
      <c r="T19" s="44" t="str">
        <f>IF(AND(R19="Preventivo",S19="Automático"),"50%",IF(AND(R19="Preventivo",S19="Manual"),"40%",IF(AND(R19="Detectivo",S19="Automático"),"40%",IF(AND(R19="Detectivo",S19="Manual"),"30%",IF(AND(R19="Correctivo",S19="Automático"),"35%",IF(AND(R19="Correctivo",S19="Manual"),"25%",""))))))</f>
        <v>40%</v>
      </c>
      <c r="U19" s="50" t="s">
        <v>203</v>
      </c>
      <c r="V19" s="50" t="s">
        <v>204</v>
      </c>
      <c r="W19" s="50" t="s">
        <v>205</v>
      </c>
      <c r="X19" s="249" t="s">
        <v>235</v>
      </c>
      <c r="Y19" s="80">
        <f>IFERROR(IF(Q19="Probabilidad",(I19-(+I19*T19)),IF(Q19="Impacto",I19,"")),"")</f>
        <v>0.36</v>
      </c>
      <c r="Z19" s="45" t="str">
        <f>IFERROR(IF(Y19="","",IF(Y19&lt;=0.2,"Muy Baja",IF(Y19&lt;=0.4,"Baja",IF(Y19&lt;=0.6,"Media",IF(Y19&lt;=0.8,"Alta","Muy Alta"))))),"")</f>
        <v>Baja</v>
      </c>
      <c r="AA19" s="44">
        <f>+Y19</f>
        <v>0.36</v>
      </c>
      <c r="AB19" s="45" t="str">
        <f>IFERROR(IF(AC19="","",IF(AC19&lt;=0.2,"Leve",IF(AC19&lt;=0.4,"Menor",IF(AC19&lt;=0.6,"Moderado",IF(AC19&lt;=0.8,"Mayor","Catastrófico"))))),"")</f>
        <v/>
      </c>
      <c r="AC19" s="44" t="str">
        <f>IFERROR(IF(Q19="Impacto",(M19-(+M19*T19)),IF(Q19="Probabilidad",M19,"")),"")</f>
        <v/>
      </c>
      <c r="AD19" s="47"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288" t="s">
        <v>11</v>
      </c>
      <c r="AF19" s="293" t="s">
        <v>413</v>
      </c>
      <c r="AG19" s="293" t="s">
        <v>145</v>
      </c>
      <c r="AH19" s="476" t="s">
        <v>141</v>
      </c>
      <c r="AI19" s="476" t="s">
        <v>135</v>
      </c>
      <c r="AJ19" s="293" t="s">
        <v>146</v>
      </c>
      <c r="AK19" s="290" t="s">
        <v>137</v>
      </c>
      <c r="AL19" s="198" t="s">
        <v>459</v>
      </c>
    </row>
    <row r="20" spans="1:38" ht="166.5" customHeight="1" x14ac:dyDescent="0.2">
      <c r="A20" s="475"/>
      <c r="B20" s="293"/>
      <c r="C20" s="293"/>
      <c r="D20" s="294"/>
      <c r="E20" s="293"/>
      <c r="F20" s="293"/>
      <c r="G20" s="290"/>
      <c r="H20" s="291"/>
      <c r="I20" s="286"/>
      <c r="J20" s="292"/>
      <c r="K20" s="286"/>
      <c r="L20" s="291"/>
      <c r="M20" s="286"/>
      <c r="N20" s="287"/>
      <c r="O20" s="119">
        <v>11</v>
      </c>
      <c r="P20" s="51" t="s">
        <v>559</v>
      </c>
      <c r="Q20" s="53" t="str">
        <f t="shared" si="6"/>
        <v>Probabilidad</v>
      </c>
      <c r="R20" s="50" t="s">
        <v>5</v>
      </c>
      <c r="S20" s="50" t="s">
        <v>202</v>
      </c>
      <c r="T20" s="44" t="str">
        <f t="shared" ref="T20" si="12">IF(AND(R20="Preventivo",S20="Automático"),"50%",IF(AND(R20="Preventivo",S20="Manual"),"40%",IF(AND(R20="Detectivo",S20="Automático"),"40%",IF(AND(R20="Detectivo",S20="Manual"),"30%",IF(AND(R20="Correctivo",S20="Automático"),"35%",IF(AND(R20="Correctivo",S20="Manual"),"25%",""))))))</f>
        <v>40%</v>
      </c>
      <c r="U20" s="50" t="s">
        <v>203</v>
      </c>
      <c r="V20" s="50" t="s">
        <v>204</v>
      </c>
      <c r="W20" s="50" t="s">
        <v>205</v>
      </c>
      <c r="X20" s="51" t="s">
        <v>237</v>
      </c>
      <c r="Y20" s="80">
        <f>IFERROR(IF(AND(Q19="Probabilidad",Q20="Probabilidad"),(AA19-(+AA19*T20)),IF(Q20="Probabilidad",(I19-(+I19*T20)),IF(Q20="Impacto",AA19,""))),"")</f>
        <v>0.216</v>
      </c>
      <c r="Z20" s="45" t="str">
        <f t="shared" ref="Z20" si="13">IFERROR(IF(Y20="","",IF(Y20&lt;=0.2,"Muy Baja",IF(Y20&lt;=0.4,"Baja",IF(Y20&lt;=0.6,"Media",IF(Y20&lt;=0.8,"Alta","Muy Alta"))))),"")</f>
        <v>Baja</v>
      </c>
      <c r="AA20" s="44">
        <f t="shared" ref="AA20" si="14">+Y20</f>
        <v>0.216</v>
      </c>
      <c r="AB20" s="45" t="str">
        <f t="shared" ref="AB20" si="15">IFERROR(IF(AC20="","",IF(AC20&lt;=0.2,"Leve",IF(AC20&lt;=0.4,"Menor",IF(AC20&lt;=0.6,"Moderado",IF(AC20&lt;=0.8,"Mayor","Catastrófico"))))),"")</f>
        <v/>
      </c>
      <c r="AC20" s="44" t="str">
        <f>IFERROR(IF(AND(Q19="Impacto",Q20="Impacto"),(AC18-(+AC18*T20)),IF(Q20="Impacto",($M$13-(+$M$13*T20)),IF(Q20="Probabilidad",AC18,""))),"")</f>
        <v/>
      </c>
      <c r="AD20" s="47" t="str">
        <f t="shared" ref="AD20" si="16">IFERROR(IF(OR(AND(Z20="Muy Baja",AB20="Leve"),AND(Z20="Muy Baja",AB20="Menor"),AND(Z20="Baja",AB20="Leve")),"Bajo",IF(OR(AND(Z20="Muy baja",AB20="Moderado"),AND(Z20="Baja",AB20="Menor"),AND(Z20="Baja",AB20="Moderado"),AND(Z20="Media",AB20="Leve"),AND(Z20="Media",AB20="Menor"),AND(Z20="Media",AB20="Moderado"),AND(Z20="Alta",AB20="Leve"),AND(Z20="Alta",AB20="Menor")),"Moderado",IF(OR(AND(Z20="Muy Baja",AB20="Mayor"),AND(Z20="Baja",AB20="Mayor"),AND(Z20="Media",AB20="Mayor"),AND(Z20="Alta",AB20="Moderado"),AND(Z20="Alta",AB20="Mayor"),AND(Z20="Muy Alta",AB20="Leve"),AND(Z20="Muy Alta",AB20="Menor"),AND(Z20="Muy Alta",AB20="Moderado"),AND(Z20="Muy Alta",AB20="Mayor")),"Alto",IF(OR(AND(Z20="Muy Baja",AB20="Catastrófico"),AND(Z20="Baja",AB20="Catastrófico"),AND(Z20="Media",AB20="Catastrófico"),AND(Z20="Alta",AB20="Catastrófico"),AND(Z20="Muy Alta",AB20="Catastrófico")),"Extremo","")))),"")</f>
        <v/>
      </c>
      <c r="AE20" s="288"/>
      <c r="AF20" s="293"/>
      <c r="AG20" s="293"/>
      <c r="AH20" s="476"/>
      <c r="AI20" s="476"/>
      <c r="AJ20" s="293"/>
      <c r="AK20" s="290"/>
      <c r="AL20" s="199" t="s">
        <v>560</v>
      </c>
    </row>
    <row r="21" spans="1:38" ht="102.75" customHeight="1" x14ac:dyDescent="0.2">
      <c r="A21" s="499" t="s">
        <v>238</v>
      </c>
      <c r="B21" s="15" t="s">
        <v>208</v>
      </c>
      <c r="C21" s="15" t="s">
        <v>77</v>
      </c>
      <c r="D21" s="79" t="s">
        <v>78</v>
      </c>
      <c r="E21" s="79" t="s">
        <v>238</v>
      </c>
      <c r="F21" s="15" t="s">
        <v>339</v>
      </c>
      <c r="G21" s="6">
        <v>175</v>
      </c>
      <c r="H21" s="56" t="str">
        <f>IF(G21&lt;=0,"",IF(G21&lt;=2,"Muy Baja",IF(G21&lt;=24,"Baja",IF(G21&lt;=500,"Media",IF(G21&lt;=5000,"Alta","Muy Alta")))))</f>
        <v>Media</v>
      </c>
      <c r="I21" s="64">
        <f>IF(H21="","",IF(H21="Muy Baja",0.2,IF(H21="Baja",0.4,IF(H21="Media",0.6,IF(H21="Alta",0.8,IF(H21="Muy Alta",1,))))))</f>
        <v>0.6</v>
      </c>
      <c r="J21" s="65" t="s">
        <v>210</v>
      </c>
      <c r="K21" s="64" t="str">
        <f>IF(NOT(ISERROR(MATCH(J21,'[20]Tabla Impacto'!$B$221:$B$223,0))),'[20]Tabla Impacto'!$F$223&amp;"Por favor no seleccionar los criterios de impacto(Afectación Económica o presupuestal y Pérdida Reputacional)",J21)</f>
        <v xml:space="preserve">     El riesgo afecta la imagen de la entidad con algunos usuarios de relevancia frente al logro de los objetivos</v>
      </c>
      <c r="L21" s="56" t="str">
        <f>IF(OR(K21='[20]Tabla Impacto'!$C$11,K21='[20]Tabla Impacto'!$D$11),"Leve",IF(OR(K21='[20]Tabla Impacto'!$C$12,K21='[20]Tabla Impacto'!$D$12),"Menor",IF(OR(K21='[20]Tabla Impacto'!$C$13,K21='[20]Tabla Impacto'!$D$13),"Moderado",IF(OR(K21='[20]Tabla Impacto'!$C$14,K21='[20]Tabla Impacto'!$D$14),"Mayor",IF(OR(K21='[20]Tabla Impacto'!$C$15,K21='[20]Tabla Impacto'!$D$15),"Catastrófico","")))))</f>
        <v>Moderado</v>
      </c>
      <c r="M21" s="64">
        <f>IF(L21="","",IF(L21="Leve",0.2,IF(L21="Menor",0.4,IF(L21="Moderado",0.6,IF(L21="Mayor",0.8,IF(L21="Catastrófico",1,))))))</f>
        <v>0.6</v>
      </c>
      <c r="N21" s="66" t="str">
        <f>IF(OR(AND(H21="Muy Baja",L21="Leve"),AND(H21="Muy Baja",L21="Menor"),AND(H21="Baja",L21="Leve")),"Bajo",IF(OR(AND(H21="Muy baja",L21="Moderado"),AND(H21="Baja",L21="Menor"),AND(H21="Baja",L21="Moderado"),AND(H21="Media",L21="Leve"),AND(H21="Media",L21="Menor"),AND(H21="Media",L21="Moderado"),AND(H21="Alta",L21="Leve"),AND(H21="Alta",L21="Menor")),"Moderado",IF(OR(AND(H21="Muy Baja",L21="Mayor"),AND(H21="Baja",L21="Mayor"),AND(H21="Media",L21="Mayor"),AND(H21="Alta",L21="Moderado"),AND(H21="Alta",L21="Mayor"),AND(H21="Muy Alta",L21="Leve"),AND(H21="Muy Alta",L21="Menor"),AND(H21="Muy Alta",L21="Moderado"),AND(H21="Muy Alta",L21="Mayor")),"Alto",IF(OR(AND(H21="Muy Baja",L21="Catastrófico"),AND(H21="Baja",L21="Catastrófico"),AND(H21="Media",L21="Catastrófico"),AND(H21="Alta",L21="Catastrófico"),AND(H21="Muy Alta",L21="Catastrófico")),"Extremo",""))))</f>
        <v>Moderado</v>
      </c>
      <c r="O21" s="119">
        <v>12</v>
      </c>
      <c r="P21" s="51" t="s">
        <v>64</v>
      </c>
      <c r="Q21" s="53" t="str">
        <f t="shared" si="6"/>
        <v>Probabilidad</v>
      </c>
      <c r="R21" s="50" t="s">
        <v>5</v>
      </c>
      <c r="S21" s="50" t="s">
        <v>202</v>
      </c>
      <c r="T21" s="44" t="str">
        <f>IF(AND(R21="Preventivo",S21="Automático"),"50%",IF(AND(R21="Preventivo",S21="Manual"),"40%",IF(AND(R21="Detectivo",S21="Automático"),"40%",IF(AND(R21="Detectivo",S21="Manual"),"30%",IF(AND(R21="Correctivo",S21="Automático"),"35%",IF(AND(R21="Correctivo",S21="Manual"),"25%",""))))))</f>
        <v>40%</v>
      </c>
      <c r="U21" s="50" t="s">
        <v>203</v>
      </c>
      <c r="V21" s="50" t="s">
        <v>204</v>
      </c>
      <c r="W21" s="50" t="s">
        <v>205</v>
      </c>
      <c r="X21" s="51" t="s">
        <v>230</v>
      </c>
      <c r="Y21" s="80">
        <f>IFERROR(IF(Q21="Probabilidad",(I21-(+I21*T21)),IF(Q21="Impacto",I21,"")),"")</f>
        <v>0.36</v>
      </c>
      <c r="Z21" s="45" t="str">
        <f>IFERROR(IF(Y21="","",IF(Y21&lt;=0.2,"Muy Baja",IF(Y21&lt;=0.4,"Baja",IF(Y21&lt;=0.6,"Media",IF(Y21&lt;=0.8,"Alta","Muy Alta"))))),"")</f>
        <v>Baja</v>
      </c>
      <c r="AA21" s="44">
        <f>+Y21</f>
        <v>0.36</v>
      </c>
      <c r="AB21" s="45" t="str">
        <f>IFERROR(IF(AC21="","",IF(AC21&lt;=0.2,"Leve",IF(AC21&lt;=0.4,"Menor",IF(AC21&lt;=0.6,"Moderado",IF(AC21&lt;=0.8,"Mayor","Catastrófico"))))),"")</f>
        <v>Moderado</v>
      </c>
      <c r="AC21" s="44">
        <f>IFERROR(IF(Q21="Impacto",(M21-(+M21*T21)),IF(Q21="Probabilidad",M21,"")),"")</f>
        <v>0.6</v>
      </c>
      <c r="AD21" s="47" t="str">
        <f>IFERROR(IF(OR(AND(Z21="Muy Baja",AB21="Leve"),AND(Z21="Muy Baja",AB21="Menor"),AND(Z21="Baja",AB21="Leve")),"Bajo",IF(OR(AND(Z21="Muy baja",AB21="Moderado"),AND(Z21="Baja",AB21="Menor"),AND(Z21="Baja",AB21="Moderado"),AND(Z21="Media",AB21="Leve"),AND(Z21="Media",AB21="Menor"),AND(Z21="Media",AB21="Moderado"),AND(Z21="Alta",AB21="Leve"),AND(Z21="Alta",AB21="Menor")),"Moderado",IF(OR(AND(Z21="Muy Baja",AB21="Mayor"),AND(Z21="Baja",AB21="Mayor"),AND(Z21="Media",AB21="Mayor"),AND(Z21="Alta",AB21="Moderado"),AND(Z21="Alta",AB21="Mayor"),AND(Z21="Muy Alta",AB21="Leve"),AND(Z21="Muy Alta",AB21="Menor"),AND(Z21="Muy Alta",AB21="Moderado"),AND(Z21="Muy Alta",AB21="Mayor")),"Alto",IF(OR(AND(Z21="Muy Baja",AB21="Catastrófico"),AND(Z21="Baja",AB21="Catastrófico"),AND(Z21="Media",AB21="Catastrófico"),AND(Z21="Alta",AB21="Catastrófico"),AND(Z21="Muy Alta",AB21="Catastrófico")),"Extremo","")))),"")</f>
        <v>Moderado</v>
      </c>
      <c r="AE21" s="50"/>
      <c r="AF21" s="15"/>
      <c r="AG21" s="15"/>
      <c r="AH21" s="16"/>
      <c r="AI21" s="16"/>
      <c r="AJ21" s="15"/>
      <c r="AK21" s="6"/>
      <c r="AL21" s="198" t="s">
        <v>561</v>
      </c>
    </row>
    <row r="22" spans="1:38" ht="176.25" customHeight="1" x14ac:dyDescent="0.2">
      <c r="A22" s="499"/>
      <c r="B22" s="293" t="s">
        <v>208</v>
      </c>
      <c r="C22" s="293" t="s">
        <v>239</v>
      </c>
      <c r="D22" s="294" t="s">
        <v>80</v>
      </c>
      <c r="E22" s="294" t="s">
        <v>238</v>
      </c>
      <c r="F22" s="293" t="s">
        <v>339</v>
      </c>
      <c r="G22" s="290">
        <v>428</v>
      </c>
      <c r="H22" s="291" t="str">
        <f>IF(G22&lt;=0,"",IF(G22&lt;=2,"Muy Baja",IF(G22&lt;=24,"Baja",IF(G22&lt;=500,"Media",IF(G22&lt;=5000,"Alta","Muy Alta")))))</f>
        <v>Media</v>
      </c>
      <c r="I22" s="286">
        <f>IF(H22="","",IF(H22="Muy Baja",0.2,IF(H22="Baja",0.4,IF(H22="Media",0.6,IF(H22="Alta",0.8,IF(H22="Muy Alta",1,))))))</f>
        <v>0.6</v>
      </c>
      <c r="J22" s="292" t="s">
        <v>485</v>
      </c>
      <c r="K22" s="286" t="str">
        <f>IF(NOT(ISERROR(MATCH(J22,'[20]Tabla Impacto'!$B$221:$B$223,0))),'[20]Tabla Impacto'!$F$223&amp;"Por favor no seleccionar los criterios de impacto(Afectación Económica o presupuestal y Pérdida Reputacional)",J22)</f>
        <v xml:space="preserve">     El riesgo afecta la imagen de  la entidad con efecto publicitario sostenido a nivel de sector administrativo, nivel departamental o municipal</v>
      </c>
      <c r="L22" s="291" t="str">
        <f>IF(OR(K22='[20]Tabla Impacto'!$C$11,K22='[20]Tabla Impacto'!$D$11),"Leve",IF(OR(K22='[20]Tabla Impacto'!$C$12,K22='[20]Tabla Impacto'!$D$12),"Menor",IF(OR(K22='[20]Tabla Impacto'!$C$13,K22='[20]Tabla Impacto'!$D$13),"Moderado",IF(OR(K22='[20]Tabla Impacto'!$C$14,K22='[20]Tabla Impacto'!$D$14),"Mayor",IF(OR(K22='[20]Tabla Impacto'!$C$15,K22='[20]Tabla Impacto'!$D$15),"Catastrófico","")))))</f>
        <v/>
      </c>
      <c r="M22" s="286" t="str">
        <f>IF(L22="","",IF(L22="Leve",0.2,IF(L22="Menor",0.4,IF(L22="Moderado",0.6,IF(L22="Mayor",0.8,IF(L22="Catastrófico",1,))))))</f>
        <v/>
      </c>
      <c r="N22" s="287"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19">
        <v>13</v>
      </c>
      <c r="P22" s="51" t="s">
        <v>562</v>
      </c>
      <c r="Q22" s="53" t="str">
        <f t="shared" si="6"/>
        <v>Probabilidad</v>
      </c>
      <c r="R22" s="50" t="s">
        <v>5</v>
      </c>
      <c r="S22" s="50" t="s">
        <v>202</v>
      </c>
      <c r="T22" s="44" t="str">
        <f>IF(AND(R22="Preventivo",S22="Automático"),"50%",IF(AND(R22="Preventivo",S22="Manual"),"40%",IF(AND(R22="Detectivo",S22="Automático"),"40%",IF(AND(R22="Detectivo",S22="Manual"),"30%",IF(AND(R22="Correctivo",S22="Automático"),"35%",IF(AND(R22="Correctivo",S22="Manual"),"25%",""))))))</f>
        <v>40%</v>
      </c>
      <c r="U22" s="50" t="s">
        <v>203</v>
      </c>
      <c r="V22" s="50" t="s">
        <v>204</v>
      </c>
      <c r="W22" s="50" t="s">
        <v>205</v>
      </c>
      <c r="X22" s="51" t="s">
        <v>240</v>
      </c>
      <c r="Y22" s="80">
        <f>IFERROR(IF(Q22="Probabilidad",(I22-(+I22*T22)),IF(Q22="Impacto",I22,"")),"")</f>
        <v>0.36</v>
      </c>
      <c r="Z22" s="45" t="str">
        <f>IFERROR(IF(Y22="","",IF(Y22&lt;=0.2,"Muy Baja",IF(Y22&lt;=0.4,"Baja",IF(Y22&lt;=0.6,"Media",IF(Y22&lt;=0.8,"Alta","Muy Alta"))))),"")</f>
        <v>Baja</v>
      </c>
      <c r="AA22" s="44">
        <f>+Y22</f>
        <v>0.36</v>
      </c>
      <c r="AB22" s="45" t="str">
        <f>IFERROR(IF(AC22="","",IF(AC22&lt;=0.2,"Leve",IF(AC22&lt;=0.4,"Menor",IF(AC22&lt;=0.6,"Moderado",IF(AC22&lt;=0.8,"Mayor","Catastrófico"))))),"")</f>
        <v/>
      </c>
      <c r="AC22" s="44" t="str">
        <f>IFERROR(IF(Q22="Impacto",(M22-(+M22*T22)),IF(Q22="Probabilidad",M22,"")),"")</f>
        <v/>
      </c>
      <c r="AD22" s="47"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
      </c>
      <c r="AE22" s="288" t="s">
        <v>11</v>
      </c>
      <c r="AF22" s="293" t="s">
        <v>413</v>
      </c>
      <c r="AG22" s="293" t="s">
        <v>145</v>
      </c>
      <c r="AH22" s="476" t="s">
        <v>141</v>
      </c>
      <c r="AI22" s="476" t="s">
        <v>135</v>
      </c>
      <c r="AJ22" s="293" t="s">
        <v>146</v>
      </c>
      <c r="AK22" s="290" t="s">
        <v>137</v>
      </c>
      <c r="AL22" s="196" t="s">
        <v>560</v>
      </c>
    </row>
    <row r="23" spans="1:38" ht="74.25" customHeight="1" x14ac:dyDescent="0.2">
      <c r="A23" s="499"/>
      <c r="B23" s="293"/>
      <c r="C23" s="293"/>
      <c r="D23" s="294"/>
      <c r="E23" s="294"/>
      <c r="F23" s="293"/>
      <c r="G23" s="290"/>
      <c r="H23" s="291"/>
      <c r="I23" s="286"/>
      <c r="J23" s="292"/>
      <c r="K23" s="286"/>
      <c r="L23" s="291"/>
      <c r="M23" s="286"/>
      <c r="N23" s="287"/>
      <c r="O23" s="119">
        <v>14</v>
      </c>
      <c r="P23" s="51" t="s">
        <v>418</v>
      </c>
      <c r="Q23" s="53" t="str">
        <f t="shared" si="6"/>
        <v>Probabilidad</v>
      </c>
      <c r="R23" s="50" t="s">
        <v>5</v>
      </c>
      <c r="S23" s="50" t="s">
        <v>202</v>
      </c>
      <c r="T23" s="44" t="str">
        <f t="shared" ref="T23" si="17">IF(AND(R23="Preventivo",S23="Automático"),"50%",IF(AND(R23="Preventivo",S23="Manual"),"40%",IF(AND(R23="Detectivo",S23="Automático"),"40%",IF(AND(R23="Detectivo",S23="Manual"),"30%",IF(AND(R23="Correctivo",S23="Automático"),"35%",IF(AND(R23="Correctivo",S23="Manual"),"25%",""))))))</f>
        <v>40%</v>
      </c>
      <c r="U23" s="50" t="s">
        <v>203</v>
      </c>
      <c r="V23" s="50" t="s">
        <v>204</v>
      </c>
      <c r="W23" s="50" t="s">
        <v>205</v>
      </c>
      <c r="X23" s="249" t="s">
        <v>241</v>
      </c>
      <c r="Y23" s="80">
        <f>IFERROR(IF(AND(Q22="Probabilidad",Q23="Probabilidad"),(AA22-(+AA22*T23)),IF(Q23="Probabilidad",(I22-(+I22*T23)),IF(Q23="Impacto",AA22,""))),"")</f>
        <v>0.216</v>
      </c>
      <c r="Z23" s="45" t="str">
        <f t="shared" ref="Z23" si="18">IFERROR(IF(Y23="","",IF(Y23&lt;=0.2,"Muy Baja",IF(Y23&lt;=0.4,"Baja",IF(Y23&lt;=0.6,"Media",IF(Y23&lt;=0.8,"Alta","Muy Alta"))))),"")</f>
        <v>Baja</v>
      </c>
      <c r="AA23" s="44">
        <f t="shared" ref="AA23" si="19">+Y23</f>
        <v>0.216</v>
      </c>
      <c r="AB23" s="45" t="str">
        <f t="shared" ref="AB23" si="20">IFERROR(IF(AC23="","",IF(AC23&lt;=0.2,"Leve",IF(AC23&lt;=0.4,"Menor",IF(AC23&lt;=0.6,"Moderado",IF(AC23&lt;=0.8,"Mayor","Catastrófico"))))),"")</f>
        <v>Moderado</v>
      </c>
      <c r="AC23" s="44">
        <f>IFERROR(IF(AND(Q22="Impacto",Q23="Impacto"),(AC21-(+AC21*T23)),IF(Q23="Impacto",($M$13-(+$M$13*T23)),IF(Q23="Probabilidad",AC21,""))),"")</f>
        <v>0.6</v>
      </c>
      <c r="AD23" s="47" t="str">
        <f t="shared" ref="AD23" si="21">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Moderado</v>
      </c>
      <c r="AE23" s="288"/>
      <c r="AF23" s="293"/>
      <c r="AG23" s="293"/>
      <c r="AH23" s="476"/>
      <c r="AI23" s="476"/>
      <c r="AJ23" s="293"/>
      <c r="AK23" s="290"/>
      <c r="AL23" s="198" t="s">
        <v>461</v>
      </c>
    </row>
    <row r="24" spans="1:38" ht="79.5" customHeight="1" x14ac:dyDescent="0.2">
      <c r="A24" s="475" t="s">
        <v>69</v>
      </c>
      <c r="B24" s="15" t="s">
        <v>208</v>
      </c>
      <c r="C24" s="15" t="s">
        <v>62</v>
      </c>
      <c r="D24" s="79" t="s">
        <v>68</v>
      </c>
      <c r="E24" s="79" t="s">
        <v>69</v>
      </c>
      <c r="F24" s="15" t="s">
        <v>339</v>
      </c>
      <c r="G24" s="6">
        <v>128</v>
      </c>
      <c r="H24" s="56" t="str">
        <f>IF(G24&lt;=0,"",IF(G24&lt;=2,"Muy Baja",IF(G24&lt;=24,"Baja",IF(G24&lt;=500,"Media",IF(G24&lt;=5000,"Alta","Muy Alta")))))</f>
        <v>Media</v>
      </c>
      <c r="I24" s="64">
        <f>IF(H24="","",IF(H24="Muy Baja",0.2,IF(H24="Baja",0.4,IF(H24="Media",0.6,IF(H24="Alta",0.8,IF(H24="Muy Alta",1,))))))</f>
        <v>0.6</v>
      </c>
      <c r="J24" s="65" t="s">
        <v>210</v>
      </c>
      <c r="K24" s="64" t="str">
        <f>IF(NOT(ISERROR(MATCH(J24,'[21]Tabla Impacto'!$B$221:$B$223,0))),'[21]Tabla Impacto'!$F$223&amp;"Por favor no seleccionar los criterios de impacto(Afectación Económica o presupuestal y Pérdida Reputacional)",J24)</f>
        <v xml:space="preserve">     El riesgo afecta la imagen de la entidad con algunos usuarios de relevancia frente al logro de los objetivos</v>
      </c>
      <c r="L24" s="56" t="str">
        <f>IF(OR(K24='[21]Tabla Impacto'!$C$11,K24='[21]Tabla Impacto'!$D$11),"Leve",IF(OR(K24='[21]Tabla Impacto'!$C$12,K24='[21]Tabla Impacto'!$D$12),"Menor",IF(OR(K24='[21]Tabla Impacto'!$C$13,K24='[21]Tabla Impacto'!$D$13),"Moderado",IF(OR(K24='[21]Tabla Impacto'!$C$14,K24='[21]Tabla Impacto'!$D$14),"Mayor",IF(OR(K24='[21]Tabla Impacto'!$C$15,K24='[21]Tabla Impacto'!$D$15),"Catastrófico","")))))</f>
        <v>Moderado</v>
      </c>
      <c r="M24" s="64">
        <f>IF(L24="","",IF(L24="Leve",0.2,IF(L24="Menor",0.4,IF(L24="Moderado",0.6,IF(L24="Mayor",0.8,IF(L24="Catastrófico",1,))))))</f>
        <v>0.6</v>
      </c>
      <c r="N24" s="66"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119">
        <v>15</v>
      </c>
      <c r="P24" s="51" t="s">
        <v>64</v>
      </c>
      <c r="Q24" s="53" t="str">
        <f t="shared" si="6"/>
        <v>Probabilidad</v>
      </c>
      <c r="R24" s="50" t="s">
        <v>5</v>
      </c>
      <c r="S24" s="50" t="s">
        <v>202</v>
      </c>
      <c r="T24" s="44" t="str">
        <f>IF(AND(R24="Preventivo",S24="Automático"),"50%",IF(AND(R24="Preventivo",S24="Manual"),"40%",IF(AND(R24="Detectivo",S24="Automático"),"40%",IF(AND(R24="Detectivo",S24="Manual"),"30%",IF(AND(R24="Correctivo",S24="Automático"),"35%",IF(AND(R24="Correctivo",S24="Manual"),"25%",""))))))</f>
        <v>40%</v>
      </c>
      <c r="U24" s="50" t="s">
        <v>203</v>
      </c>
      <c r="V24" s="50" t="s">
        <v>204</v>
      </c>
      <c r="W24" s="50" t="s">
        <v>205</v>
      </c>
      <c r="X24" s="51" t="s">
        <v>230</v>
      </c>
      <c r="Y24" s="80">
        <f>IFERROR(IF(Q24="Probabilidad",(I24-(+I24*T24)),IF(Q24="Impacto",I24,"")),"")</f>
        <v>0.36</v>
      </c>
      <c r="Z24" s="45" t="str">
        <f>IFERROR(IF(Y24="","",IF(Y24&lt;=0.2,"Muy Baja",IF(Y24&lt;=0.4,"Baja",IF(Y24&lt;=0.6,"Media",IF(Y24&lt;=0.8,"Alta","Muy Alta"))))),"")</f>
        <v>Baja</v>
      </c>
      <c r="AA24" s="44">
        <f>+Y24</f>
        <v>0.36</v>
      </c>
      <c r="AB24" s="45" t="str">
        <f>IFERROR(IF(AC24="","",IF(AC24&lt;=0.2,"Leve",IF(AC24&lt;=0.4,"Menor",IF(AC24&lt;=0.6,"Moderado",IF(AC24&lt;=0.8,"Mayor","Catastrófico"))))),"")</f>
        <v>Moderado</v>
      </c>
      <c r="AC24" s="44">
        <f>IFERROR(IF(Q24="Impacto",(M24-(+M24*T24)),IF(Q24="Probabilidad",M24,"")),"")</f>
        <v>0.6</v>
      </c>
      <c r="AD24" s="47" t="str">
        <f>IFERROR(IF(OR(AND(Z24="Muy Baja",AB24="Leve"),AND(Z24="Muy Baja",AB24="Menor"),AND(Z24="Baja",AB24="Leve")),"Bajo",IF(OR(AND(Z24="Muy baja",AB24="Moderado"),AND(Z24="Baja",AB24="Menor"),AND(Z24="Baja",AB24="Moderado"),AND(Z24="Media",AB24="Leve"),AND(Z24="Media",AB24="Menor"),AND(Z24="Media",AB24="Moderado"),AND(Z24="Alta",AB24="Leve"),AND(Z24="Alta",AB24="Menor")),"Moderado",IF(OR(AND(Z24="Muy Baja",AB24="Mayor"),AND(Z24="Baja",AB24="Mayor"),AND(Z24="Media",AB24="Mayor"),AND(Z24="Alta",AB24="Moderado"),AND(Z24="Alta",AB24="Mayor"),AND(Z24="Muy Alta",AB24="Leve"),AND(Z24="Muy Alta",AB24="Menor"),AND(Z24="Muy Alta",AB24="Moderado"),AND(Z24="Muy Alta",AB24="Mayor")),"Alto",IF(OR(AND(Z24="Muy Baja",AB24="Catastrófico"),AND(Z24="Baja",AB24="Catastrófico"),AND(Z24="Media",AB24="Catastrófico"),AND(Z24="Alta",AB24="Catastrófico"),AND(Z24="Muy Alta",AB24="Catastrófico")),"Extremo","")))),"")</f>
        <v>Moderado</v>
      </c>
      <c r="AE24" s="50" t="s">
        <v>15</v>
      </c>
      <c r="AF24" s="15"/>
      <c r="AG24" s="15"/>
      <c r="AH24" s="16"/>
      <c r="AI24" s="16"/>
      <c r="AJ24" s="15"/>
      <c r="AK24" s="6"/>
      <c r="AL24" s="196" t="s">
        <v>460</v>
      </c>
    </row>
    <row r="25" spans="1:38" ht="206.25" customHeight="1" x14ac:dyDescent="0.2">
      <c r="A25" s="475"/>
      <c r="B25" s="293" t="s">
        <v>208</v>
      </c>
      <c r="C25" s="293" t="s">
        <v>65</v>
      </c>
      <c r="D25" s="294" t="s">
        <v>70</v>
      </c>
      <c r="E25" s="294" t="s">
        <v>69</v>
      </c>
      <c r="F25" s="293" t="s">
        <v>339</v>
      </c>
      <c r="G25" s="290">
        <v>39</v>
      </c>
      <c r="H25" s="291" t="str">
        <f>IF(G25&lt;=0,"",IF(G25&lt;=2,"Muy Baja",IF(G25&lt;=24,"Baja",IF(G25&lt;=500,"Media",IF(G25&lt;=5000,"Alta","Muy Alta")))))</f>
        <v>Media</v>
      </c>
      <c r="I25" s="286">
        <f>IF(H25="","",IF(H25="Muy Baja",0.2,IF(H25="Baja",0.4,IF(H25="Media",0.6,IF(H25="Alta",0.8,IF(H25="Muy Alta",1,))))))</f>
        <v>0.6</v>
      </c>
      <c r="J25" s="292" t="s">
        <v>485</v>
      </c>
      <c r="K25" s="286" t="str">
        <f>IF(NOT(ISERROR(MATCH(J25,'[21]Tabla Impacto'!$B$221:$B$223,0))),'[21]Tabla Impacto'!$F$223&amp;"Por favor no seleccionar los criterios de impacto(Afectación Económica o presupuestal y Pérdida Reputacional)",J25)</f>
        <v xml:space="preserve">     El riesgo afecta la imagen de  la entidad con efecto publicitario sostenido a nivel de sector administrativo, nivel departamental o municipal</v>
      </c>
      <c r="L25" s="291" t="str">
        <f>IF(OR(K25='[21]Tabla Impacto'!$C$11,K25='[21]Tabla Impacto'!$D$11),"Leve",IF(OR(K25='[21]Tabla Impacto'!$C$12,K25='[21]Tabla Impacto'!$D$12),"Menor",IF(OR(K25='[21]Tabla Impacto'!$C$13,K25='[21]Tabla Impacto'!$D$13),"Moderado",IF(OR(K25='[21]Tabla Impacto'!$C$14,K25='[21]Tabla Impacto'!$D$14),"Mayor",IF(OR(K25='[21]Tabla Impacto'!$C$15,K25='[21]Tabla Impacto'!$D$15),"Catastrófico","")))))</f>
        <v/>
      </c>
      <c r="M25" s="286" t="str">
        <f>IF(L25="","",IF(L25="Leve",0.2,IF(L25="Menor",0.4,IF(L25="Moderado",0.6,IF(L25="Mayor",0.8,IF(L25="Catastrófico",1,))))))</f>
        <v/>
      </c>
      <c r="N25" s="287"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
      </c>
      <c r="O25" s="119">
        <v>16</v>
      </c>
      <c r="P25" s="51" t="s">
        <v>562</v>
      </c>
      <c r="Q25" s="53" t="str">
        <f t="shared" si="6"/>
        <v>Probabilidad</v>
      </c>
      <c r="R25" s="50" t="s">
        <v>5</v>
      </c>
      <c r="S25" s="50" t="s">
        <v>202</v>
      </c>
      <c r="T25" s="44" t="str">
        <f>IF(AND(R25="Preventivo",S25="Automático"),"50%",IF(AND(R25="Preventivo",S25="Manual"),"40%",IF(AND(R25="Detectivo",S25="Automático"),"40%",IF(AND(R25="Detectivo",S25="Manual"),"30%",IF(AND(R25="Correctivo",S25="Automático"),"35%",IF(AND(R25="Correctivo",S25="Manual"),"25%",""))))))</f>
        <v>40%</v>
      </c>
      <c r="U25" s="50" t="s">
        <v>203</v>
      </c>
      <c r="V25" s="50" t="s">
        <v>204</v>
      </c>
      <c r="W25" s="50" t="s">
        <v>205</v>
      </c>
      <c r="X25" s="51" t="s">
        <v>240</v>
      </c>
      <c r="Y25" s="80">
        <f>IFERROR(IF(Q25="Probabilidad",(I25-(+I25*T25)),IF(Q25="Impacto",I25,"")),"")</f>
        <v>0.36</v>
      </c>
      <c r="Z25" s="45" t="str">
        <f>IFERROR(IF(Y25="","",IF(Y25&lt;=0.2,"Muy Baja",IF(Y25&lt;=0.4,"Baja",IF(Y25&lt;=0.6,"Media",IF(Y25&lt;=0.8,"Alta","Muy Alta"))))),"")</f>
        <v>Baja</v>
      </c>
      <c r="AA25" s="44">
        <f>+Y25</f>
        <v>0.36</v>
      </c>
      <c r="AB25" s="45" t="str">
        <f>IFERROR(IF(AC25="","",IF(AC25&lt;=0.2,"Leve",IF(AC25&lt;=0.4,"Menor",IF(AC25&lt;=0.6,"Moderado",IF(AC25&lt;=0.8,"Mayor","Catastrófico"))))),"")</f>
        <v/>
      </c>
      <c r="AC25" s="44" t="str">
        <f>IFERROR(IF(Q25="Impacto",(M25-(+M25*T25)),IF(Q25="Probabilidad",M25,"")),"")</f>
        <v/>
      </c>
      <c r="AD25" s="47"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288" t="s">
        <v>11</v>
      </c>
      <c r="AF25" s="293" t="s">
        <v>413</v>
      </c>
      <c r="AG25" s="293" t="s">
        <v>145</v>
      </c>
      <c r="AH25" s="476" t="s">
        <v>141</v>
      </c>
      <c r="AI25" s="476" t="s">
        <v>135</v>
      </c>
      <c r="AJ25" s="293" t="s">
        <v>146</v>
      </c>
      <c r="AK25" s="290" t="s">
        <v>137</v>
      </c>
      <c r="AL25" s="196" t="s">
        <v>563</v>
      </c>
    </row>
    <row r="26" spans="1:38" ht="81.75" customHeight="1" x14ac:dyDescent="0.2">
      <c r="A26" s="475"/>
      <c r="B26" s="293"/>
      <c r="C26" s="293"/>
      <c r="D26" s="294"/>
      <c r="E26" s="294"/>
      <c r="F26" s="293"/>
      <c r="G26" s="290"/>
      <c r="H26" s="291"/>
      <c r="I26" s="286"/>
      <c r="J26" s="292"/>
      <c r="K26" s="286"/>
      <c r="L26" s="291"/>
      <c r="M26" s="286"/>
      <c r="N26" s="287"/>
      <c r="O26" s="119">
        <v>17</v>
      </c>
      <c r="P26" s="51" t="s">
        <v>418</v>
      </c>
      <c r="Q26" s="53" t="str">
        <f t="shared" si="6"/>
        <v>Probabilidad</v>
      </c>
      <c r="R26" s="50" t="s">
        <v>5</v>
      </c>
      <c r="S26" s="50" t="s">
        <v>202</v>
      </c>
      <c r="T26" s="44" t="str">
        <f t="shared" ref="T26" si="22">IF(AND(R26="Preventivo",S26="Automático"),"50%",IF(AND(R26="Preventivo",S26="Manual"),"40%",IF(AND(R26="Detectivo",S26="Automático"),"40%",IF(AND(R26="Detectivo",S26="Manual"),"30%",IF(AND(R26="Correctivo",S26="Automático"),"35%",IF(AND(R26="Correctivo",S26="Manual"),"25%",""))))))</f>
        <v>40%</v>
      </c>
      <c r="U26" s="50" t="s">
        <v>203</v>
      </c>
      <c r="V26" s="50" t="s">
        <v>204</v>
      </c>
      <c r="W26" s="50" t="s">
        <v>205</v>
      </c>
      <c r="X26" s="51" t="s">
        <v>241</v>
      </c>
      <c r="Y26" s="80">
        <f>IFERROR(IF(AND(Q25="Probabilidad",Q26="Probabilidad"),(AA25-(+AA25*T26)),IF(Q26="Probabilidad",(I25-(+I25*T26)),IF(Q26="Impacto",AA25,""))),"")</f>
        <v>0.216</v>
      </c>
      <c r="Z26" s="45" t="str">
        <f t="shared" ref="Z26" si="23">IFERROR(IF(Y26="","",IF(Y26&lt;=0.2,"Muy Baja",IF(Y26&lt;=0.4,"Baja",IF(Y26&lt;=0.6,"Media",IF(Y26&lt;=0.8,"Alta","Muy Alta"))))),"")</f>
        <v>Baja</v>
      </c>
      <c r="AA26" s="44">
        <f t="shared" ref="AA26" si="24">+Y26</f>
        <v>0.216</v>
      </c>
      <c r="AB26" s="45" t="str">
        <f t="shared" ref="AB26" si="25">IFERROR(IF(AC26="","",IF(AC26&lt;=0.2,"Leve",IF(AC26&lt;=0.4,"Menor",IF(AC26&lt;=0.6,"Moderado",IF(AC26&lt;=0.8,"Mayor","Catastrófico"))))),"")</f>
        <v>Moderado</v>
      </c>
      <c r="AC26" s="44">
        <f>IFERROR(IF(AND(Q25="Impacto",Q26="Impacto"),(AC24-(+AC24*T26)),IF(Q26="Impacto",($M$13-(+$M$13*T26)),IF(Q26="Probabilidad",AC24,""))),"")</f>
        <v>0.6</v>
      </c>
      <c r="AD26" s="47" t="str">
        <f t="shared" ref="AD26" si="26">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Moderado</v>
      </c>
      <c r="AE26" s="288"/>
      <c r="AF26" s="293"/>
      <c r="AG26" s="293"/>
      <c r="AH26" s="476"/>
      <c r="AI26" s="476"/>
      <c r="AJ26" s="293"/>
      <c r="AK26" s="290"/>
      <c r="AL26" s="198" t="s">
        <v>461</v>
      </c>
    </row>
    <row r="27" spans="1:38" ht="132" customHeight="1" x14ac:dyDescent="0.2">
      <c r="A27" s="475" t="s">
        <v>33</v>
      </c>
      <c r="B27" s="15" t="s">
        <v>208</v>
      </c>
      <c r="C27" s="15" t="s">
        <v>419</v>
      </c>
      <c r="D27" s="79" t="s">
        <v>50</v>
      </c>
      <c r="E27" s="500" t="s">
        <v>33</v>
      </c>
      <c r="F27" s="15" t="s">
        <v>3</v>
      </c>
      <c r="G27" s="6">
        <f>360*8</f>
        <v>2880</v>
      </c>
      <c r="H27" s="56" t="str">
        <f>IF(G27&lt;=0,"",IF(G27&lt;=2,"Muy Baja",IF(G27&lt;=24,"Baja",IF(G27&lt;=500,"Media",IF(G27&lt;=5000,"Alta","Muy Alta")))))</f>
        <v>Alta</v>
      </c>
      <c r="I27" s="64">
        <f>IF(H27="","",IF(H27="Muy Baja",0.2,IF(H27="Baja",0.4,IF(H27="Media",0.6,IF(H27="Alta",0.8,IF(H27="Muy Alta",1,))))))</f>
        <v>0.8</v>
      </c>
      <c r="J27" s="65" t="s">
        <v>210</v>
      </c>
      <c r="K27" s="64" t="str">
        <f>IF(NOT(ISERROR(MATCH(J27,'[22]Tabla Impacto'!$B$221:$B$223,0))),'[22]Tabla Impacto'!$F$223&amp;"Por favor no seleccionar los criterios de impacto(Afectación Económica o presupuestal y Pérdida Reputacional)",J27)</f>
        <v xml:space="preserve">     El riesgo afecta la imagen de la entidad con algunos usuarios de relevancia frente al logro de los objetivos</v>
      </c>
      <c r="L27" s="56" t="str">
        <f>IF(OR(K27='[22]Tabla Impacto'!$C$11,K27='[22]Tabla Impacto'!$D$11),"Leve",IF(OR(K27='[22]Tabla Impacto'!$C$12,K27='[22]Tabla Impacto'!$D$12),"Menor",IF(OR(K27='[22]Tabla Impacto'!$C$13,K27='[22]Tabla Impacto'!$D$13),"Moderado",IF(OR(K27='[22]Tabla Impacto'!$C$14,K27='[22]Tabla Impacto'!$D$14),"Mayor",IF(OR(K27='[22]Tabla Impacto'!$C$15,K27='[22]Tabla Impacto'!$D$15),"Catastrófico","")))))</f>
        <v>Moderado</v>
      </c>
      <c r="M27" s="64">
        <f>IF(L27="","",IF(L27="Leve",0.2,IF(L27="Menor",0.4,IF(L27="Moderado",0.6,IF(L27="Mayor",0.8,IF(L27="Catastrófico",1,))))))</f>
        <v>0.6</v>
      </c>
      <c r="N27" s="66" t="str">
        <f>IF(OR(AND(H27="Muy Baja",L27="Leve"),AND(H27="Muy Baja",L27="Menor"),AND(H27="Baja",L27="Leve")),"Bajo",IF(OR(AND(H27="Muy baja",L27="Moderado"),AND(H27="Baja",L27="Menor"),AND(H27="Baja",L27="Moderado"),AND(H27="Media",L27="Leve"),AND(H27="Media",L27="Menor"),AND(H27="Media",L27="Moderado"),AND(H27="Alta",L27="Leve"),AND(H27="Alta",L27="Menor")),"Moderado",IF(OR(AND(H27="Muy Baja",L27="Mayor"),AND(H27="Baja",L27="Mayor"),AND(H27="Media",L27="Mayor"),AND(H27="Alta",L27="Moderado"),AND(H27="Alta",L27="Mayor"),AND(H27="Muy Alta",L27="Leve"),AND(H27="Muy Alta",L27="Menor"),AND(H27="Muy Alta",L27="Moderado"),AND(H27="Muy Alta",L27="Mayor")),"Alto",IF(OR(AND(H27="Muy Baja",L27="Catastrófico"),AND(H27="Baja",L27="Catastrófico"),AND(H27="Media",L27="Catastrófico"),AND(H27="Alta",L27="Catastrófico"),AND(H27="Muy Alta",L27="Catastrófico")),"Extremo",""))))</f>
        <v>Alto</v>
      </c>
      <c r="O27" s="119">
        <v>18</v>
      </c>
      <c r="P27" s="93" t="s">
        <v>75</v>
      </c>
      <c r="Q27" s="53" t="str">
        <f t="shared" si="6"/>
        <v>Probabilidad</v>
      </c>
      <c r="R27" s="50" t="s">
        <v>5</v>
      </c>
      <c r="S27" s="50" t="s">
        <v>202</v>
      </c>
      <c r="T27" s="44" t="str">
        <f>IF(AND(R27="Preventivo",S27="Automático"),"50%",IF(AND(R27="Preventivo",S27="Manual"),"40%",IF(AND(R27="Detectivo",S27="Automático"),"40%",IF(AND(R27="Detectivo",S27="Manual"),"30%",IF(AND(R27="Correctivo",S27="Automático"),"35%",IF(AND(R27="Correctivo",S27="Manual"),"25%",""))))))</f>
        <v>40%</v>
      </c>
      <c r="U27" s="50" t="s">
        <v>203</v>
      </c>
      <c r="V27" s="50" t="s">
        <v>204</v>
      </c>
      <c r="W27" s="50" t="s">
        <v>205</v>
      </c>
      <c r="X27" s="51" t="s">
        <v>420</v>
      </c>
      <c r="Y27" s="80">
        <f>IFERROR(IF(Q27="Probabilidad",(I27-(+I27*T27)),IF(Q27="Impacto",I27,"")),"")</f>
        <v>0.48</v>
      </c>
      <c r="Z27" s="45" t="str">
        <f>IFERROR(IF(Y27="","",IF(Y27&lt;=0.2,"Muy Baja",IF(Y27&lt;=0.4,"Baja",IF(Y27&lt;=0.6,"Media",IF(Y27&lt;=0.8,"Alta","Muy Alta"))))),"")</f>
        <v>Media</v>
      </c>
      <c r="AA27" s="44">
        <f>+Y27</f>
        <v>0.48</v>
      </c>
      <c r="AB27" s="45" t="str">
        <f>IFERROR(IF(AC27="","",IF(AC27&lt;=0.2,"Leve",IF(AC27&lt;=0.4,"Menor",IF(AC27&lt;=0.6,"Moderado",IF(AC27&lt;=0.8,"Mayor","Catastrófico"))))),"")</f>
        <v>Moderado</v>
      </c>
      <c r="AC27" s="44">
        <f>IFERROR(IF(Q27="Impacto",(M27-(+M27*T27)),IF(Q27="Probabilidad",M27,"")),"")</f>
        <v>0.6</v>
      </c>
      <c r="AD27" s="47" t="str">
        <f>IFERROR(IF(OR(AND(Z27="Muy Baja",AB27="Leve"),AND(Z27="Muy Baja",AB27="Menor"),AND(Z27="Baja",AB27="Leve")),"Bajo",IF(OR(AND(Z27="Muy baja",AB27="Moderado"),AND(Z27="Baja",AB27="Menor"),AND(Z27="Baja",AB27="Moderado"),AND(Z27="Media",AB27="Leve"),AND(Z27="Media",AB27="Menor"),AND(Z27="Media",AB27="Moderado"),AND(Z27="Alta",AB27="Leve"),AND(Z27="Alta",AB27="Menor")),"Moderado",IF(OR(AND(Z27="Muy Baja",AB27="Mayor"),AND(Z27="Baja",AB27="Mayor"),AND(Z27="Media",AB27="Mayor"),AND(Z27="Alta",AB27="Moderado"),AND(Z27="Alta",AB27="Mayor"),AND(Z27="Muy Alta",AB27="Leve"),AND(Z27="Muy Alta",AB27="Menor"),AND(Z27="Muy Alta",AB27="Moderado"),AND(Z27="Muy Alta",AB27="Mayor")),"Alto",IF(OR(AND(Z27="Muy Baja",AB27="Catastrófico"),AND(Z27="Baja",AB27="Catastrófico"),AND(Z27="Media",AB27="Catastrófico"),AND(Z27="Alta",AB27="Catastrófico"),AND(Z27="Muy Alta",AB27="Catastrófico")),"Extremo","")))),"")</f>
        <v>Moderado</v>
      </c>
      <c r="AE27" s="50" t="s">
        <v>15</v>
      </c>
      <c r="AF27" s="15"/>
      <c r="AG27" s="15"/>
      <c r="AH27" s="16"/>
      <c r="AI27" s="16"/>
      <c r="AJ27" s="95"/>
      <c r="AK27" s="6"/>
      <c r="AL27" s="115" t="s">
        <v>564</v>
      </c>
    </row>
    <row r="28" spans="1:38" ht="288" customHeight="1" x14ac:dyDescent="0.2">
      <c r="A28" s="475"/>
      <c r="B28" s="15" t="s">
        <v>200</v>
      </c>
      <c r="C28" s="15" t="s">
        <v>242</v>
      </c>
      <c r="D28" s="79" t="s">
        <v>421</v>
      </c>
      <c r="E28" s="500"/>
      <c r="F28" s="15" t="s">
        <v>3</v>
      </c>
      <c r="G28" s="6">
        <f>22*4</f>
        <v>88</v>
      </c>
      <c r="H28" s="56" t="str">
        <f>IF(G28&lt;=0,"",IF(G28&lt;=2,"Muy Baja",IF(G28&lt;=24,"Baja",IF(G28&lt;=500,"Media",IF(G28&lt;=5000,"Alta","Muy Alta")))))</f>
        <v>Media</v>
      </c>
      <c r="I28" s="64">
        <f>IF(H28="","",IF(H28="Muy Baja",0.2,IF(H28="Baja",0.4,IF(H28="Media",0.6,IF(H28="Alta",0.8,IF(H28="Muy Alta",1,))))))</f>
        <v>0.6</v>
      </c>
      <c r="J28" s="65" t="s">
        <v>485</v>
      </c>
      <c r="K28" s="64" t="str">
        <f>IF(NOT(ISERROR(MATCH(J28,'[22]Tabla Impacto'!$B$221:$B$223,0))),'[22]Tabla Impacto'!$F$223&amp;"Por favor no seleccionar los criterios de impacto(Afectación Económica o presupuestal y Pérdida Reputacional)",J28)</f>
        <v xml:space="preserve">     El riesgo afecta la imagen de  la entidad con efecto publicitario sostenido a nivel de sector administrativo, nivel departamental o municipal</v>
      </c>
      <c r="L28" s="56" t="str">
        <f>IF(OR(K28='[22]Tabla Impacto'!$C$11,K28='[22]Tabla Impacto'!$D$11),"Leve",IF(OR(K28='[22]Tabla Impacto'!$C$12,K28='[22]Tabla Impacto'!$D$12),"Menor",IF(OR(K28='[22]Tabla Impacto'!$C$13,K28='[22]Tabla Impacto'!$D$13),"Moderado",IF(OR(K28='[22]Tabla Impacto'!$C$14,K28='[22]Tabla Impacto'!$D$14),"Mayor",IF(OR(K28='[22]Tabla Impacto'!$C$15,K28='[22]Tabla Impacto'!$D$15),"Catastrófico","")))))</f>
        <v/>
      </c>
      <c r="M28" s="64" t="str">
        <f>IF(L28="","",IF(L28="Leve",0.2,IF(L28="Menor",0.4,IF(L28="Moderado",0.6,IF(L28="Mayor",0.8,IF(L28="Catastrófico",1,))))))</f>
        <v/>
      </c>
      <c r="N28" s="66"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19">
        <v>19</v>
      </c>
      <c r="P28" s="95" t="s">
        <v>422</v>
      </c>
      <c r="Q28" s="53" t="str">
        <f t="shared" si="6"/>
        <v>Probabilidad</v>
      </c>
      <c r="R28" s="50" t="s">
        <v>5</v>
      </c>
      <c r="S28" s="50" t="s">
        <v>202</v>
      </c>
      <c r="T28" s="44" t="str">
        <f>IF(AND(R28="Preventivo",S28="Automático"),"50%",IF(AND(R28="Preventivo",S28="Manual"),"40%",IF(AND(R28="Detectivo",S28="Automático"),"40%",IF(AND(R28="Detectivo",S28="Manual"),"30%",IF(AND(R28="Correctivo",S28="Automático"),"35%",IF(AND(R28="Correctivo",S28="Manual"),"25%",""))))))</f>
        <v>40%</v>
      </c>
      <c r="U28" s="50" t="s">
        <v>203</v>
      </c>
      <c r="V28" s="50" t="s">
        <v>204</v>
      </c>
      <c r="W28" s="50" t="s">
        <v>205</v>
      </c>
      <c r="X28" s="95" t="s">
        <v>423</v>
      </c>
      <c r="Y28" s="82">
        <f>IFERROR(IF(Q28="Probabilidad",(I28-(+I28*T28)),IF(Q28="Impacto",I28,"")),"")</f>
        <v>0.36</v>
      </c>
      <c r="Z28" s="45" t="str">
        <f>IFERROR(IF(Y28="","",IF(Y28&lt;=0.2,"Muy Baja",IF(Y28&lt;=0.4,"Baja",IF(Y28&lt;=0.6,"Media",IF(Y28&lt;=0.8,"Alta","Muy Alta"))))),"")</f>
        <v>Baja</v>
      </c>
      <c r="AA28" s="44">
        <f>+Y28</f>
        <v>0.36</v>
      </c>
      <c r="AB28" s="45" t="str">
        <f>IFERROR(IF(AC28="","",IF(AC28&lt;=0.2,"Leve",IF(AC28&lt;=0.4,"Menor",IF(AC28&lt;=0.6,"Moderado",IF(AC28&lt;=0.8,"Mayor","Catastrófico"))))),"")</f>
        <v/>
      </c>
      <c r="AC28" s="44" t="str">
        <f>IFERROR(IF(Q28="Impacto",(M28-(+M28*T28)),IF(Q28="Probabilidad",M28,"")),"")</f>
        <v/>
      </c>
      <c r="AD28" s="47"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50" t="s">
        <v>11</v>
      </c>
      <c r="AF28" s="15" t="s">
        <v>424</v>
      </c>
      <c r="AG28" s="15" t="s">
        <v>143</v>
      </c>
      <c r="AH28" s="16" t="s">
        <v>141</v>
      </c>
      <c r="AI28" s="16" t="s">
        <v>135</v>
      </c>
      <c r="AJ28" s="15" t="s">
        <v>144</v>
      </c>
      <c r="AK28" s="6" t="s">
        <v>137</v>
      </c>
      <c r="AL28" s="115" t="s">
        <v>565</v>
      </c>
    </row>
  </sheetData>
  <mergeCells count="155">
    <mergeCell ref="A27:A28"/>
    <mergeCell ref="AE25:AE26"/>
    <mergeCell ref="AF25:AF26"/>
    <mergeCell ref="AG25:AG26"/>
    <mergeCell ref="AH25:AH26"/>
    <mergeCell ref="AI25:AI26"/>
    <mergeCell ref="AJ25:AJ26"/>
    <mergeCell ref="AK25:AK26"/>
    <mergeCell ref="A24:A26"/>
    <mergeCell ref="E27:E28"/>
    <mergeCell ref="B25:B26"/>
    <mergeCell ref="C25:C26"/>
    <mergeCell ref="D25:D26"/>
    <mergeCell ref="E25:E26"/>
    <mergeCell ref="F25:F26"/>
    <mergeCell ref="G25:G26"/>
    <mergeCell ref="H25:H26"/>
    <mergeCell ref="I25:I26"/>
    <mergeCell ref="J25:J26"/>
    <mergeCell ref="K25:K26"/>
    <mergeCell ref="L25:L26"/>
    <mergeCell ref="M25:M26"/>
    <mergeCell ref="N25:N26"/>
    <mergeCell ref="AE22:AE23"/>
    <mergeCell ref="AF22:AF23"/>
    <mergeCell ref="AG22:AG23"/>
    <mergeCell ref="AH22:AH23"/>
    <mergeCell ref="AI22:AI23"/>
    <mergeCell ref="AJ22:AJ23"/>
    <mergeCell ref="AK22:AK23"/>
    <mergeCell ref="A21:A23"/>
    <mergeCell ref="B22:B23"/>
    <mergeCell ref="C22:C23"/>
    <mergeCell ref="D22:D23"/>
    <mergeCell ref="E22:E23"/>
    <mergeCell ref="F22:F23"/>
    <mergeCell ref="G22:G23"/>
    <mergeCell ref="H22:H23"/>
    <mergeCell ref="I22:I23"/>
    <mergeCell ref="J22:J23"/>
    <mergeCell ref="K22:K23"/>
    <mergeCell ref="L22:L23"/>
    <mergeCell ref="M22:M23"/>
    <mergeCell ref="N22:N23"/>
    <mergeCell ref="B16:B17"/>
    <mergeCell ref="C16:C17"/>
    <mergeCell ref="M16:M17"/>
    <mergeCell ref="A15:A17"/>
    <mergeCell ref="H12:H13"/>
    <mergeCell ref="I12:I13"/>
    <mergeCell ref="Y8:Y9"/>
    <mergeCell ref="A11:A13"/>
    <mergeCell ref="N12:N13"/>
    <mergeCell ref="J12:J13"/>
    <mergeCell ref="I16:I17"/>
    <mergeCell ref="J16:J17"/>
    <mergeCell ref="K16:K17"/>
    <mergeCell ref="N8:N9"/>
    <mergeCell ref="L16:L17"/>
    <mergeCell ref="D16:D17"/>
    <mergeCell ref="E16:E17"/>
    <mergeCell ref="AJ16:AJ17"/>
    <mergeCell ref="AK16:AK17"/>
    <mergeCell ref="AE16:AE17"/>
    <mergeCell ref="AF16:AF17"/>
    <mergeCell ref="AG16:AG17"/>
    <mergeCell ref="AH16:AH17"/>
    <mergeCell ref="AI16:AI17"/>
    <mergeCell ref="AJ1:AK3"/>
    <mergeCell ref="A3:B3"/>
    <mergeCell ref="A4:B4"/>
    <mergeCell ref="C4:F4"/>
    <mergeCell ref="G4:AI5"/>
    <mergeCell ref="AJ4:AK4"/>
    <mergeCell ref="A5:B5"/>
    <mergeCell ref="C5:F5"/>
    <mergeCell ref="AJ5:AK5"/>
    <mergeCell ref="M12:M13"/>
    <mergeCell ref="B12:B13"/>
    <mergeCell ref="C12:C13"/>
    <mergeCell ref="D12:D13"/>
    <mergeCell ref="E12:E13"/>
    <mergeCell ref="F12:F13"/>
    <mergeCell ref="G12:G13"/>
    <mergeCell ref="A1:B2"/>
    <mergeCell ref="C1:AI3"/>
    <mergeCell ref="A7:G7"/>
    <mergeCell ref="H7:N7"/>
    <mergeCell ref="O7:X7"/>
    <mergeCell ref="Y7:AE7"/>
    <mergeCell ref="F16:F17"/>
    <mergeCell ref="G16:G17"/>
    <mergeCell ref="H16:H17"/>
    <mergeCell ref="N16:N17"/>
    <mergeCell ref="AF7:AK7"/>
    <mergeCell ref="L8:L9"/>
    <mergeCell ref="A8:A9"/>
    <mergeCell ref="B8:B9"/>
    <mergeCell ref="C8:C9"/>
    <mergeCell ref="D8:D9"/>
    <mergeCell ref="E8:E9"/>
    <mergeCell ref="F8:F9"/>
    <mergeCell ref="G8:G9"/>
    <mergeCell ref="H8:H9"/>
    <mergeCell ref="I8:I9"/>
    <mergeCell ref="J8:J9"/>
    <mergeCell ref="K8:K9"/>
    <mergeCell ref="AD8:AD9"/>
    <mergeCell ref="M8:M9"/>
    <mergeCell ref="Z8:Z9"/>
    <mergeCell ref="AA8:AA9"/>
    <mergeCell ref="K12:K13"/>
    <mergeCell ref="L12:L13"/>
    <mergeCell ref="AB8:AB9"/>
    <mergeCell ref="AC8:AC9"/>
    <mergeCell ref="O8:O9"/>
    <mergeCell ref="P8:P9"/>
    <mergeCell ref="Q8:Q9"/>
    <mergeCell ref="R8:X8"/>
    <mergeCell ref="AL8:AL9"/>
    <mergeCell ref="AE12:AE13"/>
    <mergeCell ref="AF12:AF13"/>
    <mergeCell ref="AG12:AG13"/>
    <mergeCell ref="AH12:AH13"/>
    <mergeCell ref="AK8:AK9"/>
    <mergeCell ref="AE8:AE9"/>
    <mergeCell ref="AF8:AF9"/>
    <mergeCell ref="AG8:AG9"/>
    <mergeCell ref="AH8:AH9"/>
    <mergeCell ref="AI8:AI9"/>
    <mergeCell ref="AJ8:AJ9"/>
    <mergeCell ref="AI12:AI13"/>
    <mergeCell ref="AJ12:AJ13"/>
    <mergeCell ref="AK12:AK13"/>
    <mergeCell ref="AJ19:AJ20"/>
    <mergeCell ref="AK19:AK20"/>
    <mergeCell ref="A18:A20"/>
    <mergeCell ref="AE19:AE20"/>
    <mergeCell ref="AF19:AF20"/>
    <mergeCell ref="AG19:AG20"/>
    <mergeCell ref="AH19:AH20"/>
    <mergeCell ref="AI19:AI20"/>
    <mergeCell ref="B19:B20"/>
    <mergeCell ref="C19:C20"/>
    <mergeCell ref="D19:D20"/>
    <mergeCell ref="E19:E20"/>
    <mergeCell ref="F19:F20"/>
    <mergeCell ref="G19:G20"/>
    <mergeCell ref="H19:H20"/>
    <mergeCell ref="I19:I20"/>
    <mergeCell ref="J19:J20"/>
    <mergeCell ref="K19:K20"/>
    <mergeCell ref="L19:L20"/>
    <mergeCell ref="M19:M20"/>
    <mergeCell ref="N19:N20"/>
  </mergeCells>
  <conditionalFormatting sqref="AD10">
    <cfRule type="cellIs" dxfId="687" priority="859" operator="equal">
      <formula>"Extremo"</formula>
    </cfRule>
    <cfRule type="cellIs" dxfId="686" priority="860" operator="equal">
      <formula>"Alto"</formula>
    </cfRule>
    <cfRule type="cellIs" dxfId="685" priority="861" operator="equal">
      <formula>"Moderado"</formula>
    </cfRule>
    <cfRule type="cellIs" dxfId="684" priority="862" operator="equal">
      <formula>"Bajo"</formula>
    </cfRule>
  </conditionalFormatting>
  <conditionalFormatting sqref="L10">
    <cfRule type="cellIs" dxfId="683" priority="911" operator="equal">
      <formula>"Catastrófico"</formula>
    </cfRule>
    <cfRule type="cellIs" dxfId="682" priority="912" operator="equal">
      <formula>"Mayor"</formula>
    </cfRule>
    <cfRule type="cellIs" dxfId="681" priority="913" operator="equal">
      <formula>"Moderado"</formula>
    </cfRule>
    <cfRule type="cellIs" dxfId="680" priority="914" operator="equal">
      <formula>"Menor"</formula>
    </cfRule>
    <cfRule type="cellIs" dxfId="679" priority="915" operator="equal">
      <formula>"Leve"</formula>
    </cfRule>
  </conditionalFormatting>
  <conditionalFormatting sqref="H10">
    <cfRule type="cellIs" dxfId="678" priority="906" operator="equal">
      <formula>"Muy Alta"</formula>
    </cfRule>
    <cfRule type="cellIs" dxfId="677" priority="907" operator="equal">
      <formula>"Alta"</formula>
    </cfRule>
    <cfRule type="cellIs" dxfId="676" priority="908" operator="equal">
      <formula>"Media"</formula>
    </cfRule>
    <cfRule type="cellIs" dxfId="675" priority="909" operator="equal">
      <formula>"Baja"</formula>
    </cfRule>
    <cfRule type="cellIs" dxfId="674" priority="910" operator="equal">
      <formula>"Muy Baja"</formula>
    </cfRule>
  </conditionalFormatting>
  <conditionalFormatting sqref="N10">
    <cfRule type="cellIs" dxfId="673" priority="902" operator="equal">
      <formula>"Extremo"</formula>
    </cfRule>
    <cfRule type="cellIs" dxfId="672" priority="903" operator="equal">
      <formula>"Alto"</formula>
    </cfRule>
    <cfRule type="cellIs" dxfId="671" priority="904" operator="equal">
      <formula>"Moderado"</formula>
    </cfRule>
    <cfRule type="cellIs" dxfId="670" priority="905" operator="equal">
      <formula>"Bajo"</formula>
    </cfRule>
  </conditionalFormatting>
  <conditionalFormatting sqref="K10">
    <cfRule type="containsText" dxfId="669" priority="901" operator="containsText" text="❌">
      <formula>NOT(ISERROR(SEARCH("❌",K10)))</formula>
    </cfRule>
  </conditionalFormatting>
  <conditionalFormatting sqref="Z10">
    <cfRule type="cellIs" dxfId="668" priority="868" operator="equal">
      <formula>"Muy Alta"</formula>
    </cfRule>
    <cfRule type="cellIs" dxfId="667" priority="869" operator="equal">
      <formula>"Alta"</formula>
    </cfRule>
    <cfRule type="cellIs" dxfId="666" priority="870" operator="equal">
      <formula>"Media"</formula>
    </cfRule>
    <cfRule type="cellIs" dxfId="665" priority="871" operator="equal">
      <formula>"Baja"</formula>
    </cfRule>
    <cfRule type="cellIs" dxfId="664" priority="872" operator="equal">
      <formula>"Muy Baja"</formula>
    </cfRule>
  </conditionalFormatting>
  <conditionalFormatting sqref="AB10">
    <cfRule type="cellIs" dxfId="663" priority="863" operator="equal">
      <formula>"Catastrófico"</formula>
    </cfRule>
    <cfRule type="cellIs" dxfId="662" priority="864" operator="equal">
      <formula>"Mayor"</formula>
    </cfRule>
    <cfRule type="cellIs" dxfId="661" priority="865" operator="equal">
      <formula>"Moderado"</formula>
    </cfRule>
    <cfRule type="cellIs" dxfId="660" priority="866" operator="equal">
      <formula>"Menor"</formula>
    </cfRule>
    <cfRule type="cellIs" dxfId="659" priority="867" operator="equal">
      <formula>"Leve"</formula>
    </cfRule>
  </conditionalFormatting>
  <conditionalFormatting sqref="AD11">
    <cfRule type="cellIs" dxfId="658" priority="689" operator="equal">
      <formula>"Extremo"</formula>
    </cfRule>
    <cfRule type="cellIs" dxfId="657" priority="690" operator="equal">
      <formula>"Alto"</formula>
    </cfRule>
    <cfRule type="cellIs" dxfId="656" priority="691" operator="equal">
      <formula>"Moderado"</formula>
    </cfRule>
    <cfRule type="cellIs" dxfId="655" priority="692" operator="equal">
      <formula>"Bajo"</formula>
    </cfRule>
  </conditionalFormatting>
  <conditionalFormatting sqref="L12">
    <cfRule type="cellIs" dxfId="654" priority="797" operator="equal">
      <formula>"Catastrófico"</formula>
    </cfRule>
    <cfRule type="cellIs" dxfId="653" priority="798" operator="equal">
      <formula>"Mayor"</formula>
    </cfRule>
    <cfRule type="cellIs" dxfId="652" priority="799" operator="equal">
      <formula>"Moderado"</formula>
    </cfRule>
    <cfRule type="cellIs" dxfId="651" priority="800" operator="equal">
      <formula>"Menor"</formula>
    </cfRule>
    <cfRule type="cellIs" dxfId="650" priority="801" operator="equal">
      <formula>"Leve"</formula>
    </cfRule>
  </conditionalFormatting>
  <conditionalFormatting sqref="H12">
    <cfRule type="cellIs" dxfId="649" priority="792" operator="equal">
      <formula>"Muy Alta"</formula>
    </cfRule>
    <cfRule type="cellIs" dxfId="648" priority="793" operator="equal">
      <formula>"Alta"</formula>
    </cfRule>
    <cfRule type="cellIs" dxfId="647" priority="794" operator="equal">
      <formula>"Media"</formula>
    </cfRule>
    <cfRule type="cellIs" dxfId="646" priority="795" operator="equal">
      <formula>"Baja"</formula>
    </cfRule>
    <cfRule type="cellIs" dxfId="645" priority="796" operator="equal">
      <formula>"Muy Baja"</formula>
    </cfRule>
  </conditionalFormatting>
  <conditionalFormatting sqref="N12">
    <cfRule type="cellIs" dxfId="644" priority="788" operator="equal">
      <formula>"Extremo"</formula>
    </cfRule>
    <cfRule type="cellIs" dxfId="643" priority="789" operator="equal">
      <formula>"Alto"</formula>
    </cfRule>
    <cfRule type="cellIs" dxfId="642" priority="790" operator="equal">
      <formula>"Moderado"</formula>
    </cfRule>
    <cfRule type="cellIs" dxfId="641" priority="791" operator="equal">
      <formula>"Bajo"</formula>
    </cfRule>
  </conditionalFormatting>
  <conditionalFormatting sqref="Z13">
    <cfRule type="cellIs" dxfId="640" priority="769" operator="equal">
      <formula>"Muy Alta"</formula>
    </cfRule>
    <cfRule type="cellIs" dxfId="639" priority="770" operator="equal">
      <formula>"Alta"</formula>
    </cfRule>
    <cfRule type="cellIs" dxfId="638" priority="771" operator="equal">
      <formula>"Media"</formula>
    </cfRule>
    <cfRule type="cellIs" dxfId="637" priority="772" operator="equal">
      <formula>"Baja"</formula>
    </cfRule>
    <cfRule type="cellIs" dxfId="636" priority="773" operator="equal">
      <formula>"Muy Baja"</formula>
    </cfRule>
  </conditionalFormatting>
  <conditionalFormatting sqref="AB13">
    <cfRule type="cellIs" dxfId="635" priority="764" operator="equal">
      <formula>"Catastrófico"</formula>
    </cfRule>
    <cfRule type="cellIs" dxfId="634" priority="765" operator="equal">
      <formula>"Mayor"</formula>
    </cfRule>
    <cfRule type="cellIs" dxfId="633" priority="766" operator="equal">
      <formula>"Moderado"</formula>
    </cfRule>
    <cfRule type="cellIs" dxfId="632" priority="767" operator="equal">
      <formula>"Menor"</formula>
    </cfRule>
    <cfRule type="cellIs" dxfId="631" priority="768" operator="equal">
      <formula>"Leve"</formula>
    </cfRule>
  </conditionalFormatting>
  <conditionalFormatting sqref="AD13">
    <cfRule type="cellIs" dxfId="630" priority="760" operator="equal">
      <formula>"Extremo"</formula>
    </cfRule>
    <cfRule type="cellIs" dxfId="629" priority="761" operator="equal">
      <formula>"Alto"</formula>
    </cfRule>
    <cfRule type="cellIs" dxfId="628" priority="762" operator="equal">
      <formula>"Moderado"</formula>
    </cfRule>
    <cfRule type="cellIs" dxfId="627" priority="763" operator="equal">
      <formula>"Bajo"</formula>
    </cfRule>
  </conditionalFormatting>
  <conditionalFormatting sqref="Z12">
    <cfRule type="cellIs" dxfId="626" priority="755" operator="equal">
      <formula>"Muy Alta"</formula>
    </cfRule>
    <cfRule type="cellIs" dxfId="625" priority="756" operator="equal">
      <formula>"Alta"</formula>
    </cfRule>
    <cfRule type="cellIs" dxfId="624" priority="757" operator="equal">
      <formula>"Media"</formula>
    </cfRule>
    <cfRule type="cellIs" dxfId="623" priority="758" operator="equal">
      <formula>"Baja"</formula>
    </cfRule>
    <cfRule type="cellIs" dxfId="622" priority="759" operator="equal">
      <formula>"Muy Baja"</formula>
    </cfRule>
  </conditionalFormatting>
  <conditionalFormatting sqref="AB12">
    <cfRule type="cellIs" dxfId="621" priority="750" operator="equal">
      <formula>"Catastrófico"</formula>
    </cfRule>
    <cfRule type="cellIs" dxfId="620" priority="751" operator="equal">
      <formula>"Mayor"</formula>
    </cfRule>
    <cfRule type="cellIs" dxfId="619" priority="752" operator="equal">
      <formula>"Moderado"</formula>
    </cfRule>
    <cfRule type="cellIs" dxfId="618" priority="753" operator="equal">
      <formula>"Menor"</formula>
    </cfRule>
    <cfRule type="cellIs" dxfId="617" priority="754" operator="equal">
      <formula>"Leve"</formula>
    </cfRule>
  </conditionalFormatting>
  <conditionalFormatting sqref="AD12">
    <cfRule type="cellIs" dxfId="616" priority="746" operator="equal">
      <formula>"Extremo"</formula>
    </cfRule>
    <cfRule type="cellIs" dxfId="615" priority="747" operator="equal">
      <formula>"Alto"</formula>
    </cfRule>
    <cfRule type="cellIs" dxfId="614" priority="748" operator="equal">
      <formula>"Moderado"</formula>
    </cfRule>
    <cfRule type="cellIs" dxfId="613" priority="749" operator="equal">
      <formula>"Bajo"</formula>
    </cfRule>
  </conditionalFormatting>
  <conditionalFormatting sqref="L11">
    <cfRule type="cellIs" dxfId="612" priority="741" operator="equal">
      <formula>"Catastrófico"</formula>
    </cfRule>
    <cfRule type="cellIs" dxfId="611" priority="742" operator="equal">
      <formula>"Mayor"</formula>
    </cfRule>
    <cfRule type="cellIs" dxfId="610" priority="743" operator="equal">
      <formula>"Moderado"</formula>
    </cfRule>
    <cfRule type="cellIs" dxfId="609" priority="744" operator="equal">
      <formula>"Menor"</formula>
    </cfRule>
    <cfRule type="cellIs" dxfId="608" priority="745" operator="equal">
      <formula>"Leve"</formula>
    </cfRule>
  </conditionalFormatting>
  <conditionalFormatting sqref="H11">
    <cfRule type="cellIs" dxfId="607" priority="736" operator="equal">
      <formula>"Muy Alta"</formula>
    </cfRule>
    <cfRule type="cellIs" dxfId="606" priority="737" operator="equal">
      <formula>"Alta"</formula>
    </cfRule>
    <cfRule type="cellIs" dxfId="605" priority="738" operator="equal">
      <formula>"Media"</formula>
    </cfRule>
    <cfRule type="cellIs" dxfId="604" priority="739" operator="equal">
      <formula>"Baja"</formula>
    </cfRule>
    <cfRule type="cellIs" dxfId="603" priority="740" operator="equal">
      <formula>"Muy Baja"</formula>
    </cfRule>
  </conditionalFormatting>
  <conditionalFormatting sqref="N11">
    <cfRule type="cellIs" dxfId="602" priority="732" operator="equal">
      <formula>"Extremo"</formula>
    </cfRule>
    <cfRule type="cellIs" dxfId="601" priority="733" operator="equal">
      <formula>"Alto"</formula>
    </cfRule>
    <cfRule type="cellIs" dxfId="600" priority="734" operator="equal">
      <formula>"Moderado"</formula>
    </cfRule>
    <cfRule type="cellIs" dxfId="599" priority="735" operator="equal">
      <formula>"Bajo"</formula>
    </cfRule>
  </conditionalFormatting>
  <conditionalFormatting sqref="K11">
    <cfRule type="containsText" dxfId="598" priority="731" operator="containsText" text="❌">
      <formula>NOT(ISERROR(SEARCH("❌",K11)))</formula>
    </cfRule>
  </conditionalFormatting>
  <conditionalFormatting sqref="Z11">
    <cfRule type="cellIs" dxfId="597" priority="698" operator="equal">
      <formula>"Muy Alta"</formula>
    </cfRule>
    <cfRule type="cellIs" dxfId="596" priority="699" operator="equal">
      <formula>"Alta"</formula>
    </cfRule>
    <cfRule type="cellIs" dxfId="595" priority="700" operator="equal">
      <formula>"Media"</formula>
    </cfRule>
    <cfRule type="cellIs" dxfId="594" priority="701" operator="equal">
      <formula>"Baja"</formula>
    </cfRule>
    <cfRule type="cellIs" dxfId="593" priority="702" operator="equal">
      <formula>"Muy Baja"</formula>
    </cfRule>
  </conditionalFormatting>
  <conditionalFormatting sqref="AB11">
    <cfRule type="cellIs" dxfId="592" priority="693" operator="equal">
      <formula>"Catastrófico"</formula>
    </cfRule>
    <cfRule type="cellIs" dxfId="591" priority="694" operator="equal">
      <formula>"Mayor"</formula>
    </cfRule>
    <cfRule type="cellIs" dxfId="590" priority="695" operator="equal">
      <formula>"Moderado"</formula>
    </cfRule>
    <cfRule type="cellIs" dxfId="589" priority="696" operator="equal">
      <formula>"Menor"</formula>
    </cfRule>
    <cfRule type="cellIs" dxfId="588" priority="697" operator="equal">
      <formula>"Leve"</formula>
    </cfRule>
  </conditionalFormatting>
  <conditionalFormatting sqref="K12">
    <cfRule type="containsText" dxfId="587" priority="688" operator="containsText" text="❌">
      <formula>NOT(ISERROR(SEARCH("❌",K12)))</formula>
    </cfRule>
  </conditionalFormatting>
  <conditionalFormatting sqref="AD14">
    <cfRule type="cellIs" dxfId="586" priority="631" operator="equal">
      <formula>"Extremo"</formula>
    </cfRule>
    <cfRule type="cellIs" dxfId="585" priority="632" operator="equal">
      <formula>"Alto"</formula>
    </cfRule>
    <cfRule type="cellIs" dxfId="584" priority="633" operator="equal">
      <formula>"Moderado"</formula>
    </cfRule>
    <cfRule type="cellIs" dxfId="583" priority="634" operator="equal">
      <formula>"Bajo"</formula>
    </cfRule>
  </conditionalFormatting>
  <conditionalFormatting sqref="L14">
    <cfRule type="cellIs" dxfId="582" priority="683" operator="equal">
      <formula>"Catastrófico"</formula>
    </cfRule>
    <cfRule type="cellIs" dxfId="581" priority="684" operator="equal">
      <formula>"Mayor"</formula>
    </cfRule>
    <cfRule type="cellIs" dxfId="580" priority="685" operator="equal">
      <formula>"Moderado"</formula>
    </cfRule>
    <cfRule type="cellIs" dxfId="579" priority="686" operator="equal">
      <formula>"Menor"</formula>
    </cfRule>
    <cfRule type="cellIs" dxfId="578" priority="687" operator="equal">
      <formula>"Leve"</formula>
    </cfRule>
  </conditionalFormatting>
  <conditionalFormatting sqref="H14">
    <cfRule type="cellIs" dxfId="577" priority="678" operator="equal">
      <formula>"Muy Alta"</formula>
    </cfRule>
    <cfRule type="cellIs" dxfId="576" priority="679" operator="equal">
      <formula>"Alta"</formula>
    </cfRule>
    <cfRule type="cellIs" dxfId="575" priority="680" operator="equal">
      <formula>"Media"</formula>
    </cfRule>
    <cfRule type="cellIs" dxfId="574" priority="681" operator="equal">
      <formula>"Baja"</formula>
    </cfRule>
    <cfRule type="cellIs" dxfId="573" priority="682" operator="equal">
      <formula>"Muy Baja"</formula>
    </cfRule>
  </conditionalFormatting>
  <conditionalFormatting sqref="N14">
    <cfRule type="cellIs" dxfId="572" priority="674" operator="equal">
      <formula>"Extremo"</formula>
    </cfRule>
    <cfRule type="cellIs" dxfId="571" priority="675" operator="equal">
      <formula>"Alto"</formula>
    </cfRule>
    <cfRule type="cellIs" dxfId="570" priority="676" operator="equal">
      <formula>"Moderado"</formula>
    </cfRule>
    <cfRule type="cellIs" dxfId="569" priority="677" operator="equal">
      <formula>"Bajo"</formula>
    </cfRule>
  </conditionalFormatting>
  <conditionalFormatting sqref="K14">
    <cfRule type="containsText" dxfId="568" priority="673" operator="containsText" text="❌">
      <formula>NOT(ISERROR(SEARCH("❌",K14)))</formula>
    </cfRule>
  </conditionalFormatting>
  <conditionalFormatting sqref="Z14">
    <cfRule type="cellIs" dxfId="567" priority="640" operator="equal">
      <formula>"Muy Alta"</formula>
    </cfRule>
    <cfRule type="cellIs" dxfId="566" priority="641" operator="equal">
      <formula>"Alta"</formula>
    </cfRule>
    <cfRule type="cellIs" dxfId="565" priority="642" operator="equal">
      <formula>"Media"</formula>
    </cfRule>
    <cfRule type="cellIs" dxfId="564" priority="643" operator="equal">
      <formula>"Baja"</formula>
    </cfRule>
    <cfRule type="cellIs" dxfId="563" priority="644" operator="equal">
      <formula>"Muy Baja"</formula>
    </cfRule>
  </conditionalFormatting>
  <conditionalFormatting sqref="AB14">
    <cfRule type="cellIs" dxfId="562" priority="635" operator="equal">
      <formula>"Catastrófico"</formula>
    </cfRule>
    <cfRule type="cellIs" dxfId="561" priority="636" operator="equal">
      <formula>"Mayor"</formula>
    </cfRule>
    <cfRule type="cellIs" dxfId="560" priority="637" operator="equal">
      <formula>"Moderado"</formula>
    </cfRule>
    <cfRule type="cellIs" dxfId="559" priority="638" operator="equal">
      <formula>"Menor"</formula>
    </cfRule>
    <cfRule type="cellIs" dxfId="558" priority="639" operator="equal">
      <formula>"Leve"</formula>
    </cfRule>
  </conditionalFormatting>
  <conditionalFormatting sqref="AD15">
    <cfRule type="cellIs" dxfId="557" priority="518" operator="equal">
      <formula>"Extremo"</formula>
    </cfRule>
    <cfRule type="cellIs" dxfId="556" priority="519" operator="equal">
      <formula>"Alto"</formula>
    </cfRule>
    <cfRule type="cellIs" dxfId="555" priority="520" operator="equal">
      <formula>"Moderado"</formula>
    </cfRule>
    <cfRule type="cellIs" dxfId="554" priority="521" operator="equal">
      <formula>"Bajo"</formula>
    </cfRule>
  </conditionalFormatting>
  <conditionalFormatting sqref="L16">
    <cfRule type="cellIs" dxfId="553" priority="626" operator="equal">
      <formula>"Catastrófico"</formula>
    </cfRule>
    <cfRule type="cellIs" dxfId="552" priority="627" operator="equal">
      <formula>"Mayor"</formula>
    </cfRule>
    <cfRule type="cellIs" dxfId="551" priority="628" operator="equal">
      <formula>"Moderado"</formula>
    </cfRule>
    <cfRule type="cellIs" dxfId="550" priority="629" operator="equal">
      <formula>"Menor"</formula>
    </cfRule>
    <cfRule type="cellIs" dxfId="549" priority="630" operator="equal">
      <formula>"Leve"</formula>
    </cfRule>
  </conditionalFormatting>
  <conditionalFormatting sqref="H16">
    <cfRule type="cellIs" dxfId="548" priority="621" operator="equal">
      <formula>"Muy Alta"</formula>
    </cfRule>
    <cfRule type="cellIs" dxfId="547" priority="622" operator="equal">
      <formula>"Alta"</formula>
    </cfRule>
    <cfRule type="cellIs" dxfId="546" priority="623" operator="equal">
      <formula>"Media"</formula>
    </cfRule>
    <cfRule type="cellIs" dxfId="545" priority="624" operator="equal">
      <formula>"Baja"</formula>
    </cfRule>
    <cfRule type="cellIs" dxfId="544" priority="625" operator="equal">
      <formula>"Muy Baja"</formula>
    </cfRule>
  </conditionalFormatting>
  <conditionalFormatting sqref="N16">
    <cfRule type="cellIs" dxfId="543" priority="617" operator="equal">
      <formula>"Extremo"</formula>
    </cfRule>
    <cfRule type="cellIs" dxfId="542" priority="618" operator="equal">
      <formula>"Alto"</formula>
    </cfRule>
    <cfRule type="cellIs" dxfId="541" priority="619" operator="equal">
      <formula>"Moderado"</formula>
    </cfRule>
    <cfRule type="cellIs" dxfId="540" priority="620" operator="equal">
      <formula>"Bajo"</formula>
    </cfRule>
  </conditionalFormatting>
  <conditionalFormatting sqref="Z17">
    <cfRule type="cellIs" dxfId="539" priority="598" operator="equal">
      <formula>"Muy Alta"</formula>
    </cfRule>
    <cfRule type="cellIs" dxfId="538" priority="599" operator="equal">
      <formula>"Alta"</formula>
    </cfRule>
    <cfRule type="cellIs" dxfId="537" priority="600" operator="equal">
      <formula>"Media"</formula>
    </cfRule>
    <cfRule type="cellIs" dxfId="536" priority="601" operator="equal">
      <formula>"Baja"</formula>
    </cfRule>
    <cfRule type="cellIs" dxfId="535" priority="602" operator="equal">
      <formula>"Muy Baja"</formula>
    </cfRule>
  </conditionalFormatting>
  <conditionalFormatting sqref="AB17">
    <cfRule type="cellIs" dxfId="534" priority="593" operator="equal">
      <formula>"Catastrófico"</formula>
    </cfRule>
    <cfRule type="cellIs" dxfId="533" priority="594" operator="equal">
      <formula>"Mayor"</formula>
    </cfRule>
    <cfRule type="cellIs" dxfId="532" priority="595" operator="equal">
      <formula>"Moderado"</formula>
    </cfRule>
    <cfRule type="cellIs" dxfId="531" priority="596" operator="equal">
      <formula>"Menor"</formula>
    </cfRule>
    <cfRule type="cellIs" dxfId="530" priority="597" operator="equal">
      <formula>"Leve"</formula>
    </cfRule>
  </conditionalFormatting>
  <conditionalFormatting sqref="AD17">
    <cfRule type="cellIs" dxfId="529" priority="589" operator="equal">
      <formula>"Extremo"</formula>
    </cfRule>
    <cfRule type="cellIs" dxfId="528" priority="590" operator="equal">
      <formula>"Alto"</formula>
    </cfRule>
    <cfRule type="cellIs" dxfId="527" priority="591" operator="equal">
      <formula>"Moderado"</formula>
    </cfRule>
    <cfRule type="cellIs" dxfId="526" priority="592" operator="equal">
      <formula>"Bajo"</formula>
    </cfRule>
  </conditionalFormatting>
  <conditionalFormatting sqref="Z16">
    <cfRule type="cellIs" dxfId="525" priority="584" operator="equal">
      <formula>"Muy Alta"</formula>
    </cfRule>
    <cfRule type="cellIs" dxfId="524" priority="585" operator="equal">
      <formula>"Alta"</formula>
    </cfRule>
    <cfRule type="cellIs" dxfId="523" priority="586" operator="equal">
      <formula>"Media"</formula>
    </cfRule>
    <cfRule type="cellIs" dxfId="522" priority="587" operator="equal">
      <formula>"Baja"</formula>
    </cfRule>
    <cfRule type="cellIs" dxfId="521" priority="588" operator="equal">
      <formula>"Muy Baja"</formula>
    </cfRule>
  </conditionalFormatting>
  <conditionalFormatting sqref="AB16">
    <cfRule type="cellIs" dxfId="520" priority="579" operator="equal">
      <formula>"Catastrófico"</formula>
    </cfRule>
    <cfRule type="cellIs" dxfId="519" priority="580" operator="equal">
      <formula>"Mayor"</formula>
    </cfRule>
    <cfRule type="cellIs" dxfId="518" priority="581" operator="equal">
      <formula>"Moderado"</formula>
    </cfRule>
    <cfRule type="cellIs" dxfId="517" priority="582" operator="equal">
      <formula>"Menor"</formula>
    </cfRule>
    <cfRule type="cellIs" dxfId="516" priority="583" operator="equal">
      <formula>"Leve"</formula>
    </cfRule>
  </conditionalFormatting>
  <conditionalFormatting sqref="AD16">
    <cfRule type="cellIs" dxfId="515" priority="575" operator="equal">
      <formula>"Extremo"</formula>
    </cfRule>
    <cfRule type="cellIs" dxfId="514" priority="576" operator="equal">
      <formula>"Alto"</formula>
    </cfRule>
    <cfRule type="cellIs" dxfId="513" priority="577" operator="equal">
      <formula>"Moderado"</formula>
    </cfRule>
    <cfRule type="cellIs" dxfId="512" priority="578" operator="equal">
      <formula>"Bajo"</formula>
    </cfRule>
  </conditionalFormatting>
  <conditionalFormatting sqref="L15">
    <cfRule type="cellIs" dxfId="511" priority="570" operator="equal">
      <formula>"Catastrófico"</formula>
    </cfRule>
    <cfRule type="cellIs" dxfId="510" priority="571" operator="equal">
      <formula>"Mayor"</formula>
    </cfRule>
    <cfRule type="cellIs" dxfId="509" priority="572" operator="equal">
      <formula>"Moderado"</formula>
    </cfRule>
    <cfRule type="cellIs" dxfId="508" priority="573" operator="equal">
      <formula>"Menor"</formula>
    </cfRule>
    <cfRule type="cellIs" dxfId="507" priority="574" operator="equal">
      <formula>"Leve"</formula>
    </cfRule>
  </conditionalFormatting>
  <conditionalFormatting sqref="H15">
    <cfRule type="cellIs" dxfId="506" priority="565" operator="equal">
      <formula>"Muy Alta"</formula>
    </cfRule>
    <cfRule type="cellIs" dxfId="505" priority="566" operator="equal">
      <formula>"Alta"</formula>
    </cfRule>
    <cfRule type="cellIs" dxfId="504" priority="567" operator="equal">
      <formula>"Media"</formula>
    </cfRule>
    <cfRule type="cellIs" dxfId="503" priority="568" operator="equal">
      <formula>"Baja"</formula>
    </cfRule>
    <cfRule type="cellIs" dxfId="502" priority="569" operator="equal">
      <formula>"Muy Baja"</formula>
    </cfRule>
  </conditionalFormatting>
  <conditionalFormatting sqref="N15">
    <cfRule type="cellIs" dxfId="501" priority="561" operator="equal">
      <formula>"Extremo"</formula>
    </cfRule>
    <cfRule type="cellIs" dxfId="500" priority="562" operator="equal">
      <formula>"Alto"</formula>
    </cfRule>
    <cfRule type="cellIs" dxfId="499" priority="563" operator="equal">
      <formula>"Moderado"</formula>
    </cfRule>
    <cfRule type="cellIs" dxfId="498" priority="564" operator="equal">
      <formula>"Bajo"</formula>
    </cfRule>
  </conditionalFormatting>
  <conditionalFormatting sqref="K15">
    <cfRule type="containsText" dxfId="497" priority="560" operator="containsText" text="❌">
      <formula>NOT(ISERROR(SEARCH("❌",K15)))</formula>
    </cfRule>
  </conditionalFormatting>
  <conditionalFormatting sqref="Z15">
    <cfRule type="cellIs" dxfId="496" priority="527" operator="equal">
      <formula>"Muy Alta"</formula>
    </cfRule>
    <cfRule type="cellIs" dxfId="495" priority="528" operator="equal">
      <formula>"Alta"</formula>
    </cfRule>
    <cfRule type="cellIs" dxfId="494" priority="529" operator="equal">
      <formula>"Media"</formula>
    </cfRule>
    <cfRule type="cellIs" dxfId="493" priority="530" operator="equal">
      <formula>"Baja"</formula>
    </cfRule>
    <cfRule type="cellIs" dxfId="492" priority="531" operator="equal">
      <formula>"Muy Baja"</formula>
    </cfRule>
  </conditionalFormatting>
  <conditionalFormatting sqref="AB15">
    <cfRule type="cellIs" dxfId="491" priority="522" operator="equal">
      <formula>"Catastrófico"</formula>
    </cfRule>
    <cfRule type="cellIs" dxfId="490" priority="523" operator="equal">
      <formula>"Mayor"</formula>
    </cfRule>
    <cfRule type="cellIs" dxfId="489" priority="524" operator="equal">
      <formula>"Moderado"</formula>
    </cfRule>
    <cfRule type="cellIs" dxfId="488" priority="525" operator="equal">
      <formula>"Menor"</formula>
    </cfRule>
    <cfRule type="cellIs" dxfId="487" priority="526" operator="equal">
      <formula>"Leve"</formula>
    </cfRule>
  </conditionalFormatting>
  <conditionalFormatting sqref="K16">
    <cfRule type="containsText" dxfId="486" priority="517" operator="containsText" text="❌">
      <formula>NOT(ISERROR(SEARCH("❌",K16)))</formula>
    </cfRule>
  </conditionalFormatting>
  <conditionalFormatting sqref="AD18">
    <cfRule type="cellIs" dxfId="485" priority="404" operator="equal">
      <formula>"Extremo"</formula>
    </cfRule>
    <cfRule type="cellIs" dxfId="484" priority="405" operator="equal">
      <formula>"Alto"</formula>
    </cfRule>
    <cfRule type="cellIs" dxfId="483" priority="406" operator="equal">
      <formula>"Moderado"</formula>
    </cfRule>
    <cfRule type="cellIs" dxfId="482" priority="407" operator="equal">
      <formula>"Bajo"</formula>
    </cfRule>
  </conditionalFormatting>
  <conditionalFormatting sqref="L19">
    <cfRule type="cellIs" dxfId="481" priority="512" operator="equal">
      <formula>"Catastrófico"</formula>
    </cfRule>
    <cfRule type="cellIs" dxfId="480" priority="513" operator="equal">
      <formula>"Mayor"</formula>
    </cfRule>
    <cfRule type="cellIs" dxfId="479" priority="514" operator="equal">
      <formula>"Moderado"</formula>
    </cfRule>
    <cfRule type="cellIs" dxfId="478" priority="515" operator="equal">
      <formula>"Menor"</formula>
    </cfRule>
    <cfRule type="cellIs" dxfId="477" priority="516" operator="equal">
      <formula>"Leve"</formula>
    </cfRule>
  </conditionalFormatting>
  <conditionalFormatting sqref="H19">
    <cfRule type="cellIs" dxfId="476" priority="507" operator="equal">
      <formula>"Muy Alta"</formula>
    </cfRule>
    <cfRule type="cellIs" dxfId="475" priority="508" operator="equal">
      <formula>"Alta"</formula>
    </cfRule>
    <cfRule type="cellIs" dxfId="474" priority="509" operator="equal">
      <formula>"Media"</formula>
    </cfRule>
    <cfRule type="cellIs" dxfId="473" priority="510" operator="equal">
      <formula>"Baja"</formula>
    </cfRule>
    <cfRule type="cellIs" dxfId="472" priority="511" operator="equal">
      <formula>"Muy Baja"</formula>
    </cfRule>
  </conditionalFormatting>
  <conditionalFormatting sqref="N19">
    <cfRule type="cellIs" dxfId="471" priority="503" operator="equal">
      <formula>"Extremo"</formula>
    </cfRule>
    <cfRule type="cellIs" dxfId="470" priority="504" operator="equal">
      <formula>"Alto"</formula>
    </cfRule>
    <cfRule type="cellIs" dxfId="469" priority="505" operator="equal">
      <formula>"Moderado"</formula>
    </cfRule>
    <cfRule type="cellIs" dxfId="468" priority="506" operator="equal">
      <formula>"Bajo"</formula>
    </cfRule>
  </conditionalFormatting>
  <conditionalFormatting sqref="Z20">
    <cfRule type="cellIs" dxfId="467" priority="484" operator="equal">
      <formula>"Muy Alta"</formula>
    </cfRule>
    <cfRule type="cellIs" dxfId="466" priority="485" operator="equal">
      <formula>"Alta"</formula>
    </cfRule>
    <cfRule type="cellIs" dxfId="465" priority="486" operator="equal">
      <formula>"Media"</formula>
    </cfRule>
    <cfRule type="cellIs" dxfId="464" priority="487" operator="equal">
      <formula>"Baja"</formula>
    </cfRule>
    <cfRule type="cellIs" dxfId="463" priority="488" operator="equal">
      <formula>"Muy Baja"</formula>
    </cfRule>
  </conditionalFormatting>
  <conditionalFormatting sqref="AB20">
    <cfRule type="cellIs" dxfId="462" priority="479" operator="equal">
      <formula>"Catastrófico"</formula>
    </cfRule>
    <cfRule type="cellIs" dxfId="461" priority="480" operator="equal">
      <formula>"Mayor"</formula>
    </cfRule>
    <cfRule type="cellIs" dxfId="460" priority="481" operator="equal">
      <formula>"Moderado"</formula>
    </cfRule>
    <cfRule type="cellIs" dxfId="459" priority="482" operator="equal">
      <formula>"Menor"</formula>
    </cfRule>
    <cfRule type="cellIs" dxfId="458" priority="483" operator="equal">
      <formula>"Leve"</formula>
    </cfRule>
  </conditionalFormatting>
  <conditionalFormatting sqref="AD20">
    <cfRule type="cellIs" dxfId="457" priority="475" operator="equal">
      <formula>"Extremo"</formula>
    </cfRule>
    <cfRule type="cellIs" dxfId="456" priority="476" operator="equal">
      <formula>"Alto"</formula>
    </cfRule>
    <cfRule type="cellIs" dxfId="455" priority="477" operator="equal">
      <formula>"Moderado"</formula>
    </cfRule>
    <cfRule type="cellIs" dxfId="454" priority="478" operator="equal">
      <formula>"Bajo"</formula>
    </cfRule>
  </conditionalFormatting>
  <conditionalFormatting sqref="Z19">
    <cfRule type="cellIs" dxfId="453" priority="470" operator="equal">
      <formula>"Muy Alta"</formula>
    </cfRule>
    <cfRule type="cellIs" dxfId="452" priority="471" operator="equal">
      <formula>"Alta"</formula>
    </cfRule>
    <cfRule type="cellIs" dxfId="451" priority="472" operator="equal">
      <formula>"Media"</formula>
    </cfRule>
    <cfRule type="cellIs" dxfId="450" priority="473" operator="equal">
      <formula>"Baja"</formula>
    </cfRule>
    <cfRule type="cellIs" dxfId="449" priority="474" operator="equal">
      <formula>"Muy Baja"</formula>
    </cfRule>
  </conditionalFormatting>
  <conditionalFormatting sqref="AB19">
    <cfRule type="cellIs" dxfId="448" priority="465" operator="equal">
      <formula>"Catastrófico"</formula>
    </cfRule>
    <cfRule type="cellIs" dxfId="447" priority="466" operator="equal">
      <formula>"Mayor"</formula>
    </cfRule>
    <cfRule type="cellIs" dxfId="446" priority="467" operator="equal">
      <formula>"Moderado"</formula>
    </cfRule>
    <cfRule type="cellIs" dxfId="445" priority="468" operator="equal">
      <formula>"Menor"</formula>
    </cfRule>
    <cfRule type="cellIs" dxfId="444" priority="469" operator="equal">
      <formula>"Leve"</formula>
    </cfRule>
  </conditionalFormatting>
  <conditionalFormatting sqref="AD19">
    <cfRule type="cellIs" dxfId="443" priority="461" operator="equal">
      <formula>"Extremo"</formula>
    </cfRule>
    <cfRule type="cellIs" dxfId="442" priority="462" operator="equal">
      <formula>"Alto"</formula>
    </cfRule>
    <cfRule type="cellIs" dxfId="441" priority="463" operator="equal">
      <formula>"Moderado"</formula>
    </cfRule>
    <cfRule type="cellIs" dxfId="440" priority="464" operator="equal">
      <formula>"Bajo"</formula>
    </cfRule>
  </conditionalFormatting>
  <conditionalFormatting sqref="L18">
    <cfRule type="cellIs" dxfId="439" priority="456" operator="equal">
      <formula>"Catastrófico"</formula>
    </cfRule>
    <cfRule type="cellIs" dxfId="438" priority="457" operator="equal">
      <formula>"Mayor"</formula>
    </cfRule>
    <cfRule type="cellIs" dxfId="437" priority="458" operator="equal">
      <formula>"Moderado"</formula>
    </cfRule>
    <cfRule type="cellIs" dxfId="436" priority="459" operator="equal">
      <formula>"Menor"</formula>
    </cfRule>
    <cfRule type="cellIs" dxfId="435" priority="460" operator="equal">
      <formula>"Leve"</formula>
    </cfRule>
  </conditionalFormatting>
  <conditionalFormatting sqref="H18">
    <cfRule type="cellIs" dxfId="434" priority="451" operator="equal">
      <formula>"Muy Alta"</formula>
    </cfRule>
    <cfRule type="cellIs" dxfId="433" priority="452" operator="equal">
      <formula>"Alta"</formula>
    </cfRule>
    <cfRule type="cellIs" dxfId="432" priority="453" operator="equal">
      <formula>"Media"</formula>
    </cfRule>
    <cfRule type="cellIs" dxfId="431" priority="454" operator="equal">
      <formula>"Baja"</formula>
    </cfRule>
    <cfRule type="cellIs" dxfId="430" priority="455" operator="equal">
      <formula>"Muy Baja"</formula>
    </cfRule>
  </conditionalFormatting>
  <conditionalFormatting sqref="N18">
    <cfRule type="cellIs" dxfId="429" priority="447" operator="equal">
      <formula>"Extremo"</formula>
    </cfRule>
    <cfRule type="cellIs" dxfId="428" priority="448" operator="equal">
      <formula>"Alto"</formula>
    </cfRule>
    <cfRule type="cellIs" dxfId="427" priority="449" operator="equal">
      <formula>"Moderado"</formula>
    </cfRule>
    <cfRule type="cellIs" dxfId="426" priority="450" operator="equal">
      <formula>"Bajo"</formula>
    </cfRule>
  </conditionalFormatting>
  <conditionalFormatting sqref="K18">
    <cfRule type="containsText" dxfId="425" priority="446" operator="containsText" text="❌">
      <formula>NOT(ISERROR(SEARCH("❌",K18)))</formula>
    </cfRule>
  </conditionalFormatting>
  <conditionalFormatting sqref="Z18">
    <cfRule type="cellIs" dxfId="424" priority="413" operator="equal">
      <formula>"Muy Alta"</formula>
    </cfRule>
    <cfRule type="cellIs" dxfId="423" priority="414" operator="equal">
      <formula>"Alta"</formula>
    </cfRule>
    <cfRule type="cellIs" dxfId="422" priority="415" operator="equal">
      <formula>"Media"</formula>
    </cfRule>
    <cfRule type="cellIs" dxfId="421" priority="416" operator="equal">
      <formula>"Baja"</formula>
    </cfRule>
    <cfRule type="cellIs" dxfId="420" priority="417" operator="equal">
      <formula>"Muy Baja"</formula>
    </cfRule>
  </conditionalFormatting>
  <conditionalFormatting sqref="AB18">
    <cfRule type="cellIs" dxfId="419" priority="408" operator="equal">
      <formula>"Catastrófico"</formula>
    </cfRule>
    <cfRule type="cellIs" dxfId="418" priority="409" operator="equal">
      <formula>"Mayor"</formula>
    </cfRule>
    <cfRule type="cellIs" dxfId="417" priority="410" operator="equal">
      <formula>"Moderado"</formula>
    </cfRule>
    <cfRule type="cellIs" dxfId="416" priority="411" operator="equal">
      <formula>"Menor"</formula>
    </cfRule>
    <cfRule type="cellIs" dxfId="415" priority="412" operator="equal">
      <formula>"Leve"</formula>
    </cfRule>
  </conditionalFormatting>
  <conditionalFormatting sqref="K19">
    <cfRule type="containsText" dxfId="414" priority="403" operator="containsText" text="❌">
      <formula>NOT(ISERROR(SEARCH("❌",K19)))</formula>
    </cfRule>
  </conditionalFormatting>
  <conditionalFormatting sqref="AD21">
    <cfRule type="cellIs" dxfId="413" priority="290" operator="equal">
      <formula>"Extremo"</formula>
    </cfRule>
    <cfRule type="cellIs" dxfId="412" priority="291" operator="equal">
      <formula>"Alto"</formula>
    </cfRule>
    <cfRule type="cellIs" dxfId="411" priority="292" operator="equal">
      <formula>"Moderado"</formula>
    </cfRule>
    <cfRule type="cellIs" dxfId="410" priority="293" operator="equal">
      <formula>"Bajo"</formula>
    </cfRule>
  </conditionalFormatting>
  <conditionalFormatting sqref="L22">
    <cfRule type="cellIs" dxfId="409" priority="398" operator="equal">
      <formula>"Catastrófico"</formula>
    </cfRule>
    <cfRule type="cellIs" dxfId="408" priority="399" operator="equal">
      <formula>"Mayor"</formula>
    </cfRule>
    <cfRule type="cellIs" dxfId="407" priority="400" operator="equal">
      <formula>"Moderado"</formula>
    </cfRule>
    <cfRule type="cellIs" dxfId="406" priority="401" operator="equal">
      <formula>"Menor"</formula>
    </cfRule>
    <cfRule type="cellIs" dxfId="405" priority="402" operator="equal">
      <formula>"Leve"</formula>
    </cfRule>
  </conditionalFormatting>
  <conditionalFormatting sqref="H22">
    <cfRule type="cellIs" dxfId="404" priority="393" operator="equal">
      <formula>"Muy Alta"</formula>
    </cfRule>
    <cfRule type="cellIs" dxfId="403" priority="394" operator="equal">
      <formula>"Alta"</formula>
    </cfRule>
    <cfRule type="cellIs" dxfId="402" priority="395" operator="equal">
      <formula>"Media"</formula>
    </cfRule>
    <cfRule type="cellIs" dxfId="401" priority="396" operator="equal">
      <formula>"Baja"</formula>
    </cfRule>
    <cfRule type="cellIs" dxfId="400" priority="397" operator="equal">
      <formula>"Muy Baja"</formula>
    </cfRule>
  </conditionalFormatting>
  <conditionalFormatting sqref="N22">
    <cfRule type="cellIs" dxfId="399" priority="389" operator="equal">
      <formula>"Extremo"</formula>
    </cfRule>
    <cfRule type="cellIs" dxfId="398" priority="390" operator="equal">
      <formula>"Alto"</formula>
    </cfRule>
    <cfRule type="cellIs" dxfId="397" priority="391" operator="equal">
      <formula>"Moderado"</formula>
    </cfRule>
    <cfRule type="cellIs" dxfId="396" priority="392" operator="equal">
      <formula>"Bajo"</formula>
    </cfRule>
  </conditionalFormatting>
  <conditionalFormatting sqref="Z23">
    <cfRule type="cellIs" dxfId="395" priority="370" operator="equal">
      <formula>"Muy Alta"</formula>
    </cfRule>
    <cfRule type="cellIs" dxfId="394" priority="371" operator="equal">
      <formula>"Alta"</formula>
    </cfRule>
    <cfRule type="cellIs" dxfId="393" priority="372" operator="equal">
      <formula>"Media"</formula>
    </cfRule>
    <cfRule type="cellIs" dxfId="392" priority="373" operator="equal">
      <formula>"Baja"</formula>
    </cfRule>
    <cfRule type="cellIs" dxfId="391" priority="374" operator="equal">
      <formula>"Muy Baja"</formula>
    </cfRule>
  </conditionalFormatting>
  <conditionalFormatting sqref="AB23">
    <cfRule type="cellIs" dxfId="390" priority="365" operator="equal">
      <formula>"Catastrófico"</formula>
    </cfRule>
    <cfRule type="cellIs" dxfId="389" priority="366" operator="equal">
      <formula>"Mayor"</formula>
    </cfRule>
    <cfRule type="cellIs" dxfId="388" priority="367" operator="equal">
      <formula>"Moderado"</formula>
    </cfRule>
    <cfRule type="cellIs" dxfId="387" priority="368" operator="equal">
      <formula>"Menor"</formula>
    </cfRule>
    <cfRule type="cellIs" dxfId="386" priority="369" operator="equal">
      <formula>"Leve"</formula>
    </cfRule>
  </conditionalFormatting>
  <conditionalFormatting sqref="AD23">
    <cfRule type="cellIs" dxfId="385" priority="361" operator="equal">
      <formula>"Extremo"</formula>
    </cfRule>
    <cfRule type="cellIs" dxfId="384" priority="362" operator="equal">
      <formula>"Alto"</formula>
    </cfRule>
    <cfRule type="cellIs" dxfId="383" priority="363" operator="equal">
      <formula>"Moderado"</formula>
    </cfRule>
    <cfRule type="cellIs" dxfId="382" priority="364" operator="equal">
      <formula>"Bajo"</formula>
    </cfRule>
  </conditionalFormatting>
  <conditionalFormatting sqref="Z22">
    <cfRule type="cellIs" dxfId="381" priority="356" operator="equal">
      <formula>"Muy Alta"</formula>
    </cfRule>
    <cfRule type="cellIs" dxfId="380" priority="357" operator="equal">
      <formula>"Alta"</formula>
    </cfRule>
    <cfRule type="cellIs" dxfId="379" priority="358" operator="equal">
      <formula>"Media"</formula>
    </cfRule>
    <cfRule type="cellIs" dxfId="378" priority="359" operator="equal">
      <formula>"Baja"</formula>
    </cfRule>
    <cfRule type="cellIs" dxfId="377" priority="360" operator="equal">
      <formula>"Muy Baja"</formula>
    </cfRule>
  </conditionalFormatting>
  <conditionalFormatting sqref="AB22">
    <cfRule type="cellIs" dxfId="376" priority="351" operator="equal">
      <formula>"Catastrófico"</formula>
    </cfRule>
    <cfRule type="cellIs" dxfId="375" priority="352" operator="equal">
      <formula>"Mayor"</formula>
    </cfRule>
    <cfRule type="cellIs" dxfId="374" priority="353" operator="equal">
      <formula>"Moderado"</formula>
    </cfRule>
    <cfRule type="cellIs" dxfId="373" priority="354" operator="equal">
      <formula>"Menor"</formula>
    </cfRule>
    <cfRule type="cellIs" dxfId="372" priority="355" operator="equal">
      <formula>"Leve"</formula>
    </cfRule>
  </conditionalFormatting>
  <conditionalFormatting sqref="AD22">
    <cfRule type="cellIs" dxfId="371" priority="347" operator="equal">
      <formula>"Extremo"</formula>
    </cfRule>
    <cfRule type="cellIs" dxfId="370" priority="348" operator="equal">
      <formula>"Alto"</formula>
    </cfRule>
    <cfRule type="cellIs" dxfId="369" priority="349" operator="equal">
      <formula>"Moderado"</formula>
    </cfRule>
    <cfRule type="cellIs" dxfId="368" priority="350" operator="equal">
      <formula>"Bajo"</formula>
    </cfRule>
  </conditionalFormatting>
  <conditionalFormatting sqref="L21">
    <cfRule type="cellIs" dxfId="367" priority="342" operator="equal">
      <formula>"Catastrófico"</formula>
    </cfRule>
    <cfRule type="cellIs" dxfId="366" priority="343" operator="equal">
      <formula>"Mayor"</formula>
    </cfRule>
    <cfRule type="cellIs" dxfId="365" priority="344" operator="equal">
      <formula>"Moderado"</formula>
    </cfRule>
    <cfRule type="cellIs" dxfId="364" priority="345" operator="equal">
      <formula>"Menor"</formula>
    </cfRule>
    <cfRule type="cellIs" dxfId="363" priority="346" operator="equal">
      <formula>"Leve"</formula>
    </cfRule>
  </conditionalFormatting>
  <conditionalFormatting sqref="H21">
    <cfRule type="cellIs" dxfId="362" priority="337" operator="equal">
      <formula>"Muy Alta"</formula>
    </cfRule>
    <cfRule type="cellIs" dxfId="361" priority="338" operator="equal">
      <formula>"Alta"</formula>
    </cfRule>
    <cfRule type="cellIs" dxfId="360" priority="339" operator="equal">
      <formula>"Media"</formula>
    </cfRule>
    <cfRule type="cellIs" dxfId="359" priority="340" operator="equal">
      <formula>"Baja"</formula>
    </cfRule>
    <cfRule type="cellIs" dxfId="358" priority="341" operator="equal">
      <formula>"Muy Baja"</formula>
    </cfRule>
  </conditionalFormatting>
  <conditionalFormatting sqref="N21">
    <cfRule type="cellIs" dxfId="357" priority="333" operator="equal">
      <formula>"Extremo"</formula>
    </cfRule>
    <cfRule type="cellIs" dxfId="356" priority="334" operator="equal">
      <formula>"Alto"</formula>
    </cfRule>
    <cfRule type="cellIs" dxfId="355" priority="335" operator="equal">
      <formula>"Moderado"</formula>
    </cfRule>
    <cfRule type="cellIs" dxfId="354" priority="336" operator="equal">
      <formula>"Bajo"</formula>
    </cfRule>
  </conditionalFormatting>
  <conditionalFormatting sqref="K21">
    <cfRule type="containsText" dxfId="353" priority="332" operator="containsText" text="❌">
      <formula>NOT(ISERROR(SEARCH("❌",K21)))</formula>
    </cfRule>
  </conditionalFormatting>
  <conditionalFormatting sqref="Z21">
    <cfRule type="cellIs" dxfId="352" priority="299" operator="equal">
      <formula>"Muy Alta"</formula>
    </cfRule>
    <cfRule type="cellIs" dxfId="351" priority="300" operator="equal">
      <formula>"Alta"</formula>
    </cfRule>
    <cfRule type="cellIs" dxfId="350" priority="301" operator="equal">
      <formula>"Media"</formula>
    </cfRule>
    <cfRule type="cellIs" dxfId="349" priority="302" operator="equal">
      <formula>"Baja"</formula>
    </cfRule>
    <cfRule type="cellIs" dxfId="348" priority="303" operator="equal">
      <formula>"Muy Baja"</formula>
    </cfRule>
  </conditionalFormatting>
  <conditionalFormatting sqref="AB21">
    <cfRule type="cellIs" dxfId="347" priority="294" operator="equal">
      <formula>"Catastrófico"</formula>
    </cfRule>
    <cfRule type="cellIs" dxfId="346" priority="295" operator="equal">
      <formula>"Mayor"</formula>
    </cfRule>
    <cfRule type="cellIs" dxfId="345" priority="296" operator="equal">
      <formula>"Moderado"</formula>
    </cfRule>
    <cfRule type="cellIs" dxfId="344" priority="297" operator="equal">
      <formula>"Menor"</formula>
    </cfRule>
    <cfRule type="cellIs" dxfId="343" priority="298" operator="equal">
      <formula>"Leve"</formula>
    </cfRule>
  </conditionalFormatting>
  <conditionalFormatting sqref="K22">
    <cfRule type="containsText" dxfId="342" priority="289" operator="containsText" text="❌">
      <formula>NOT(ISERROR(SEARCH("❌",K22)))</formula>
    </cfRule>
  </conditionalFormatting>
  <conditionalFormatting sqref="AD24">
    <cfRule type="cellIs" dxfId="341" priority="176" operator="equal">
      <formula>"Extremo"</formula>
    </cfRule>
    <cfRule type="cellIs" dxfId="340" priority="177" operator="equal">
      <formula>"Alto"</formula>
    </cfRule>
    <cfRule type="cellIs" dxfId="339" priority="178" operator="equal">
      <formula>"Moderado"</formula>
    </cfRule>
    <cfRule type="cellIs" dxfId="338" priority="179" operator="equal">
      <formula>"Bajo"</formula>
    </cfRule>
  </conditionalFormatting>
  <conditionalFormatting sqref="L25">
    <cfRule type="cellIs" dxfId="337" priority="284" operator="equal">
      <formula>"Catastrófico"</formula>
    </cfRule>
    <cfRule type="cellIs" dxfId="336" priority="285" operator="equal">
      <formula>"Mayor"</formula>
    </cfRule>
    <cfRule type="cellIs" dxfId="335" priority="286" operator="equal">
      <formula>"Moderado"</formula>
    </cfRule>
    <cfRule type="cellIs" dxfId="334" priority="287" operator="equal">
      <formula>"Menor"</formula>
    </cfRule>
    <cfRule type="cellIs" dxfId="333" priority="288" operator="equal">
      <formula>"Leve"</formula>
    </cfRule>
  </conditionalFormatting>
  <conditionalFormatting sqref="H25">
    <cfRule type="cellIs" dxfId="332" priority="279" operator="equal">
      <formula>"Muy Alta"</formula>
    </cfRule>
    <cfRule type="cellIs" dxfId="331" priority="280" operator="equal">
      <formula>"Alta"</formula>
    </cfRule>
    <cfRule type="cellIs" dxfId="330" priority="281" operator="equal">
      <formula>"Media"</formula>
    </cfRule>
    <cfRule type="cellIs" dxfId="329" priority="282" operator="equal">
      <formula>"Baja"</formula>
    </cfRule>
    <cfRule type="cellIs" dxfId="328" priority="283" operator="equal">
      <formula>"Muy Baja"</formula>
    </cfRule>
  </conditionalFormatting>
  <conditionalFormatting sqref="N25">
    <cfRule type="cellIs" dxfId="327" priority="275" operator="equal">
      <formula>"Extremo"</formula>
    </cfRule>
    <cfRule type="cellIs" dxfId="326" priority="276" operator="equal">
      <formula>"Alto"</formula>
    </cfRule>
    <cfRule type="cellIs" dxfId="325" priority="277" operator="equal">
      <formula>"Moderado"</formula>
    </cfRule>
    <cfRule type="cellIs" dxfId="324" priority="278" operator="equal">
      <formula>"Bajo"</formula>
    </cfRule>
  </conditionalFormatting>
  <conditionalFormatting sqref="Z26">
    <cfRule type="cellIs" dxfId="323" priority="256" operator="equal">
      <formula>"Muy Alta"</formula>
    </cfRule>
    <cfRule type="cellIs" dxfId="322" priority="257" operator="equal">
      <formula>"Alta"</formula>
    </cfRule>
    <cfRule type="cellIs" dxfId="321" priority="258" operator="equal">
      <formula>"Media"</formula>
    </cfRule>
    <cfRule type="cellIs" dxfId="320" priority="259" operator="equal">
      <formula>"Baja"</formula>
    </cfRule>
    <cfRule type="cellIs" dxfId="319" priority="260" operator="equal">
      <formula>"Muy Baja"</formula>
    </cfRule>
  </conditionalFormatting>
  <conditionalFormatting sqref="AB26">
    <cfRule type="cellIs" dxfId="318" priority="251" operator="equal">
      <formula>"Catastrófico"</formula>
    </cfRule>
    <cfRule type="cellIs" dxfId="317" priority="252" operator="equal">
      <formula>"Mayor"</formula>
    </cfRule>
    <cfRule type="cellIs" dxfId="316" priority="253" operator="equal">
      <formula>"Moderado"</formula>
    </cfRule>
    <cfRule type="cellIs" dxfId="315" priority="254" operator="equal">
      <formula>"Menor"</formula>
    </cfRule>
    <cfRule type="cellIs" dxfId="314" priority="255" operator="equal">
      <formula>"Leve"</formula>
    </cfRule>
  </conditionalFormatting>
  <conditionalFormatting sqref="AD26">
    <cfRule type="cellIs" dxfId="313" priority="247" operator="equal">
      <formula>"Extremo"</formula>
    </cfRule>
    <cfRule type="cellIs" dxfId="312" priority="248" operator="equal">
      <formula>"Alto"</formula>
    </cfRule>
    <cfRule type="cellIs" dxfId="311" priority="249" operator="equal">
      <formula>"Moderado"</formula>
    </cfRule>
    <cfRule type="cellIs" dxfId="310" priority="250" operator="equal">
      <formula>"Bajo"</formula>
    </cfRule>
  </conditionalFormatting>
  <conditionalFormatting sqref="Z25">
    <cfRule type="cellIs" dxfId="309" priority="242" operator="equal">
      <formula>"Muy Alta"</formula>
    </cfRule>
    <cfRule type="cellIs" dxfId="308" priority="243" operator="equal">
      <formula>"Alta"</formula>
    </cfRule>
    <cfRule type="cellIs" dxfId="307" priority="244" operator="equal">
      <formula>"Media"</formula>
    </cfRule>
    <cfRule type="cellIs" dxfId="306" priority="245" operator="equal">
      <formula>"Baja"</formula>
    </cfRule>
    <cfRule type="cellIs" dxfId="305" priority="246" operator="equal">
      <formula>"Muy Baja"</formula>
    </cfRule>
  </conditionalFormatting>
  <conditionalFormatting sqref="AB25">
    <cfRule type="cellIs" dxfId="304" priority="237" operator="equal">
      <formula>"Catastrófico"</formula>
    </cfRule>
    <cfRule type="cellIs" dxfId="303" priority="238" operator="equal">
      <formula>"Mayor"</formula>
    </cfRule>
    <cfRule type="cellIs" dxfId="302" priority="239" operator="equal">
      <formula>"Moderado"</formula>
    </cfRule>
    <cfRule type="cellIs" dxfId="301" priority="240" operator="equal">
      <formula>"Menor"</formula>
    </cfRule>
    <cfRule type="cellIs" dxfId="300" priority="241" operator="equal">
      <formula>"Leve"</formula>
    </cfRule>
  </conditionalFormatting>
  <conditionalFormatting sqref="AD25">
    <cfRule type="cellIs" dxfId="299" priority="233" operator="equal">
      <formula>"Extremo"</formula>
    </cfRule>
    <cfRule type="cellIs" dxfId="298" priority="234" operator="equal">
      <formula>"Alto"</formula>
    </cfRule>
    <cfRule type="cellIs" dxfId="297" priority="235" operator="equal">
      <formula>"Moderado"</formula>
    </cfRule>
    <cfRule type="cellIs" dxfId="296" priority="236" operator="equal">
      <formula>"Bajo"</formula>
    </cfRule>
  </conditionalFormatting>
  <conditionalFormatting sqref="L24">
    <cfRule type="cellIs" dxfId="295" priority="228" operator="equal">
      <formula>"Catastrófico"</formula>
    </cfRule>
    <cfRule type="cellIs" dxfId="294" priority="229" operator="equal">
      <formula>"Mayor"</formula>
    </cfRule>
    <cfRule type="cellIs" dxfId="293" priority="230" operator="equal">
      <formula>"Moderado"</formula>
    </cfRule>
    <cfRule type="cellIs" dxfId="292" priority="231" operator="equal">
      <formula>"Menor"</formula>
    </cfRule>
    <cfRule type="cellIs" dxfId="291" priority="232" operator="equal">
      <formula>"Leve"</formula>
    </cfRule>
  </conditionalFormatting>
  <conditionalFormatting sqref="H24">
    <cfRule type="cellIs" dxfId="290" priority="223" operator="equal">
      <formula>"Muy Alta"</formula>
    </cfRule>
    <cfRule type="cellIs" dxfId="289" priority="224" operator="equal">
      <formula>"Alta"</formula>
    </cfRule>
    <cfRule type="cellIs" dxfId="288" priority="225" operator="equal">
      <formula>"Media"</formula>
    </cfRule>
    <cfRule type="cellIs" dxfId="287" priority="226" operator="equal">
      <formula>"Baja"</formula>
    </cfRule>
    <cfRule type="cellIs" dxfId="286" priority="227" operator="equal">
      <formula>"Muy Baja"</formula>
    </cfRule>
  </conditionalFormatting>
  <conditionalFormatting sqref="N24">
    <cfRule type="cellIs" dxfId="285" priority="219" operator="equal">
      <formula>"Extremo"</formula>
    </cfRule>
    <cfRule type="cellIs" dxfId="284" priority="220" operator="equal">
      <formula>"Alto"</formula>
    </cfRule>
    <cfRule type="cellIs" dxfId="283" priority="221" operator="equal">
      <formula>"Moderado"</formula>
    </cfRule>
    <cfRule type="cellIs" dxfId="282" priority="222" operator="equal">
      <formula>"Bajo"</formula>
    </cfRule>
  </conditionalFormatting>
  <conditionalFormatting sqref="K24">
    <cfRule type="containsText" dxfId="281" priority="218" operator="containsText" text="❌">
      <formula>NOT(ISERROR(SEARCH("❌",K24)))</formula>
    </cfRule>
  </conditionalFormatting>
  <conditionalFormatting sqref="Z24">
    <cfRule type="cellIs" dxfId="280" priority="185" operator="equal">
      <formula>"Muy Alta"</formula>
    </cfRule>
    <cfRule type="cellIs" dxfId="279" priority="186" operator="equal">
      <formula>"Alta"</formula>
    </cfRule>
    <cfRule type="cellIs" dxfId="278" priority="187" operator="equal">
      <formula>"Media"</formula>
    </cfRule>
    <cfRule type="cellIs" dxfId="277" priority="188" operator="equal">
      <formula>"Baja"</formula>
    </cfRule>
    <cfRule type="cellIs" dxfId="276" priority="189" operator="equal">
      <formula>"Muy Baja"</formula>
    </cfRule>
  </conditionalFormatting>
  <conditionalFormatting sqref="AB24">
    <cfRule type="cellIs" dxfId="275" priority="180" operator="equal">
      <formula>"Catastrófico"</formula>
    </cfRule>
    <cfRule type="cellIs" dxfId="274" priority="181" operator="equal">
      <formula>"Mayor"</formula>
    </cfRule>
    <cfRule type="cellIs" dxfId="273" priority="182" operator="equal">
      <formula>"Moderado"</formula>
    </cfRule>
    <cfRule type="cellIs" dxfId="272" priority="183" operator="equal">
      <formula>"Menor"</formula>
    </cfRule>
    <cfRule type="cellIs" dxfId="271" priority="184" operator="equal">
      <formula>"Leve"</formula>
    </cfRule>
  </conditionalFormatting>
  <conditionalFormatting sqref="K25">
    <cfRule type="containsText" dxfId="270" priority="175" operator="containsText" text="❌">
      <formula>NOT(ISERROR(SEARCH("❌",K25)))</formula>
    </cfRule>
  </conditionalFormatting>
  <conditionalFormatting sqref="AD27">
    <cfRule type="cellIs" dxfId="269" priority="62" operator="equal">
      <formula>"Extremo"</formula>
    </cfRule>
    <cfRule type="cellIs" dxfId="268" priority="63" operator="equal">
      <formula>"Alto"</formula>
    </cfRule>
    <cfRule type="cellIs" dxfId="267" priority="64" operator="equal">
      <formula>"Moderado"</formula>
    </cfRule>
    <cfRule type="cellIs" dxfId="266" priority="65" operator="equal">
      <formula>"Bajo"</formula>
    </cfRule>
  </conditionalFormatting>
  <conditionalFormatting sqref="L28">
    <cfRule type="cellIs" dxfId="265" priority="170" operator="equal">
      <formula>"Catastrófico"</formula>
    </cfRule>
    <cfRule type="cellIs" dxfId="264" priority="171" operator="equal">
      <formula>"Mayor"</formula>
    </cfRule>
    <cfRule type="cellIs" dxfId="263" priority="172" operator="equal">
      <formula>"Moderado"</formula>
    </cfRule>
    <cfRule type="cellIs" dxfId="262" priority="173" operator="equal">
      <formula>"Menor"</formula>
    </cfRule>
    <cfRule type="cellIs" dxfId="261" priority="174" operator="equal">
      <formula>"Leve"</formula>
    </cfRule>
  </conditionalFormatting>
  <conditionalFormatting sqref="H28">
    <cfRule type="cellIs" dxfId="260" priority="165" operator="equal">
      <formula>"Muy Alta"</formula>
    </cfRule>
    <cfRule type="cellIs" dxfId="259" priority="166" operator="equal">
      <formula>"Alta"</formula>
    </cfRule>
    <cfRule type="cellIs" dxfId="258" priority="167" operator="equal">
      <formula>"Media"</formula>
    </cfRule>
    <cfRule type="cellIs" dxfId="257" priority="168" operator="equal">
      <formula>"Baja"</formula>
    </cfRule>
    <cfRule type="cellIs" dxfId="256" priority="169" operator="equal">
      <formula>"Muy Baja"</formula>
    </cfRule>
  </conditionalFormatting>
  <conditionalFormatting sqref="N28">
    <cfRule type="cellIs" dxfId="255" priority="161" operator="equal">
      <formula>"Extremo"</formula>
    </cfRule>
    <cfRule type="cellIs" dxfId="254" priority="162" operator="equal">
      <formula>"Alto"</formula>
    </cfRule>
    <cfRule type="cellIs" dxfId="253" priority="163" operator="equal">
      <formula>"Moderado"</formula>
    </cfRule>
    <cfRule type="cellIs" dxfId="252" priority="164" operator="equal">
      <formula>"Bajo"</formula>
    </cfRule>
  </conditionalFormatting>
  <conditionalFormatting sqref="Z28">
    <cfRule type="cellIs" dxfId="251" priority="128" operator="equal">
      <formula>"Muy Alta"</formula>
    </cfRule>
    <cfRule type="cellIs" dxfId="250" priority="129" operator="equal">
      <formula>"Alta"</formula>
    </cfRule>
    <cfRule type="cellIs" dxfId="249" priority="130" operator="equal">
      <formula>"Media"</formula>
    </cfRule>
    <cfRule type="cellIs" dxfId="248" priority="131" operator="equal">
      <formula>"Baja"</formula>
    </cfRule>
    <cfRule type="cellIs" dxfId="247" priority="132" operator="equal">
      <formula>"Muy Baja"</formula>
    </cfRule>
  </conditionalFormatting>
  <conditionalFormatting sqref="AB28">
    <cfRule type="cellIs" dxfId="246" priority="123" operator="equal">
      <formula>"Catastrófico"</formula>
    </cfRule>
    <cfRule type="cellIs" dxfId="245" priority="124" operator="equal">
      <formula>"Mayor"</formula>
    </cfRule>
    <cfRule type="cellIs" dxfId="244" priority="125" operator="equal">
      <formula>"Moderado"</formula>
    </cfRule>
    <cfRule type="cellIs" dxfId="243" priority="126" operator="equal">
      <formula>"Menor"</formula>
    </cfRule>
    <cfRule type="cellIs" dxfId="242" priority="127" operator="equal">
      <formula>"Leve"</formula>
    </cfRule>
  </conditionalFormatting>
  <conditionalFormatting sqref="AD28">
    <cfRule type="cellIs" dxfId="241" priority="119" operator="equal">
      <formula>"Extremo"</formula>
    </cfRule>
    <cfRule type="cellIs" dxfId="240" priority="120" operator="equal">
      <formula>"Alto"</formula>
    </cfRule>
    <cfRule type="cellIs" dxfId="239" priority="121" operator="equal">
      <formula>"Moderado"</formula>
    </cfRule>
    <cfRule type="cellIs" dxfId="238" priority="122" operator="equal">
      <formula>"Bajo"</formula>
    </cfRule>
  </conditionalFormatting>
  <conditionalFormatting sqref="L27">
    <cfRule type="cellIs" dxfId="237" priority="114" operator="equal">
      <formula>"Catastrófico"</formula>
    </cfRule>
    <cfRule type="cellIs" dxfId="236" priority="115" operator="equal">
      <formula>"Mayor"</formula>
    </cfRule>
    <cfRule type="cellIs" dxfId="235" priority="116" operator="equal">
      <formula>"Moderado"</formula>
    </cfRule>
    <cfRule type="cellIs" dxfId="234" priority="117" operator="equal">
      <formula>"Menor"</formula>
    </cfRule>
    <cfRule type="cellIs" dxfId="233" priority="118" operator="equal">
      <formula>"Leve"</formula>
    </cfRule>
  </conditionalFormatting>
  <conditionalFormatting sqref="H27">
    <cfRule type="cellIs" dxfId="232" priority="109" operator="equal">
      <formula>"Muy Alta"</formula>
    </cfRule>
    <cfRule type="cellIs" dxfId="231" priority="110" operator="equal">
      <formula>"Alta"</formula>
    </cfRule>
    <cfRule type="cellIs" dxfId="230" priority="111" operator="equal">
      <formula>"Media"</formula>
    </cfRule>
    <cfRule type="cellIs" dxfId="229" priority="112" operator="equal">
      <formula>"Baja"</formula>
    </cfRule>
    <cfRule type="cellIs" dxfId="228" priority="113" operator="equal">
      <formula>"Muy Baja"</formula>
    </cfRule>
  </conditionalFormatting>
  <conditionalFormatting sqref="N27">
    <cfRule type="cellIs" dxfId="227" priority="105" operator="equal">
      <formula>"Extremo"</formula>
    </cfRule>
    <cfRule type="cellIs" dxfId="226" priority="106" operator="equal">
      <formula>"Alto"</formula>
    </cfRule>
    <cfRule type="cellIs" dxfId="225" priority="107" operator="equal">
      <formula>"Moderado"</formula>
    </cfRule>
    <cfRule type="cellIs" dxfId="224" priority="108" operator="equal">
      <formula>"Bajo"</formula>
    </cfRule>
  </conditionalFormatting>
  <conditionalFormatting sqref="K27">
    <cfRule type="containsText" dxfId="223" priority="104" operator="containsText" text="❌">
      <formula>NOT(ISERROR(SEARCH("❌",K27)))</formula>
    </cfRule>
  </conditionalFormatting>
  <conditionalFormatting sqref="Z27">
    <cfRule type="cellIs" dxfId="222" priority="71" operator="equal">
      <formula>"Muy Alta"</formula>
    </cfRule>
    <cfRule type="cellIs" dxfId="221" priority="72" operator="equal">
      <formula>"Alta"</formula>
    </cfRule>
    <cfRule type="cellIs" dxfId="220" priority="73" operator="equal">
      <formula>"Media"</formula>
    </cfRule>
    <cfRule type="cellIs" dxfId="219" priority="74" operator="equal">
      <formula>"Baja"</formula>
    </cfRule>
    <cfRule type="cellIs" dxfId="218" priority="75" operator="equal">
      <formula>"Muy Baja"</formula>
    </cfRule>
  </conditionalFormatting>
  <conditionalFormatting sqref="AB27">
    <cfRule type="cellIs" dxfId="217" priority="66" operator="equal">
      <formula>"Catastrófico"</formula>
    </cfRule>
    <cfRule type="cellIs" dxfId="216" priority="67" operator="equal">
      <formula>"Mayor"</formula>
    </cfRule>
    <cfRule type="cellIs" dxfId="215" priority="68" operator="equal">
      <formula>"Moderado"</formula>
    </cfRule>
    <cfRule type="cellIs" dxfId="214" priority="69" operator="equal">
      <formula>"Menor"</formula>
    </cfRule>
    <cfRule type="cellIs" dxfId="213" priority="70" operator="equal">
      <formula>"Leve"</formula>
    </cfRule>
  </conditionalFormatting>
  <conditionalFormatting sqref="K28">
    <cfRule type="containsText" dxfId="212" priority="61" operator="containsText" text="❌">
      <formula>NOT(ISERROR(SEARCH("❌",K28)))</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75">
        <x14:dataValidation type="list" allowBlank="1" showInputMessage="1" showErrorMessage="1" xr:uid="{00000000-0002-0000-0300-000000000000}">
          <x14:formula1>
            <xm:f>'\\HSRTUNCLU\EvidenciasMapasRiesgo\PROCESOS MISIONALES\APOYO SERVICIOS SALUD\Riesgos de Proceso\[ASS-MR-01.xlsx]Opciones Tratamiento'!#REF!</xm:f>
          </x14:formula1>
          <xm:sqref>AE10 F10 B10 AK14 AK10</xm:sqref>
        </x14:dataValidation>
        <x14:dataValidation type="custom" allowBlank="1" showInputMessage="1" showErrorMessage="1" error="Recuerde que las acciones se generan bajo la medida de mitigar el riesgo" xr:uid="{00000000-0002-0000-0300-000001000000}">
          <x14:formula1>
            <xm:f>IF(OR(AE10='\\HSRTUNCLU\EvidenciasMapasRiesgo\PROCESOS MISIONALES\APOYO SERVICIOS SALUD\Riesgos de Proceso\[ASS-MR-01.xlsx]Opciones Tratamiento'!#REF!,AE10='\\HSRTUNCLU\EvidenciasMapasRiesgo\PROCESOS MISIONALES\APOYO SERVICIOS SALUD\Riesgos de Proceso\[ASS-MR-01.xlsx]Opciones Tratamiento'!#REF!,AE10='\\HSRTUNCLU\EvidenciasMapasRiesgo\PROCESOS MISIONALES\APOYO SERVICIOS SALUD\Riesgos de Proceso\[ASS-MR-01.xlsx]Opciones Tratamiento'!#REF!),ISBLANK(AE10),ISTEXT(AE10))</xm:f>
          </x14:formula1>
          <xm:sqref>AJ10</xm:sqref>
        </x14:dataValidation>
        <x14:dataValidation type="custom" allowBlank="1" showInputMessage="1" showErrorMessage="1" error="Recuerde que las acciones se generan bajo la medida de mitigar el riesgo" xr:uid="{00000000-0002-0000-0300-000002000000}">
          <x14:formula1>
            <xm:f>IF(OR(AE10='\\HSRTUNCLU\EvidenciasMapasRiesgo\PROCESOS MISIONALES\APOYO SERVICIOS SALUD\Riesgos de Proceso\[ASS-MR-01.xlsx]Opciones Tratamiento'!#REF!,AE10='\\HSRTUNCLU\EvidenciasMapasRiesgo\PROCESOS MISIONALES\APOYO SERVICIOS SALUD\Riesgos de Proceso\[ASS-MR-01.xlsx]Opciones Tratamiento'!#REF!,AE10='\\HSRTUNCLU\EvidenciasMapasRiesgo\PROCESOS MISIONALES\APOYO SERVICIOS SALUD\Riesgos de Proceso\[ASS-MR-01.xlsx]Opciones Tratamiento'!#REF!),ISBLANK(AE10),ISTEXT(AE10))</xm:f>
          </x14:formula1>
          <xm:sqref>AI10</xm:sqref>
        </x14:dataValidation>
        <x14:dataValidation type="custom" allowBlank="1" showInputMessage="1" showErrorMessage="1" error="Recuerde que las acciones se generan bajo la medida de mitigar el riesgo" xr:uid="{00000000-0002-0000-0300-000003000000}">
          <x14:formula1>
            <xm:f>IF(OR(AE10='\\HSRTUNCLU\EvidenciasMapasRiesgo\PROCESOS MISIONALES\APOYO SERVICIOS SALUD\Riesgos de Proceso\[ASS-MR-01.xlsx]Opciones Tratamiento'!#REF!,AE10='\\HSRTUNCLU\EvidenciasMapasRiesgo\PROCESOS MISIONALES\APOYO SERVICIOS SALUD\Riesgos de Proceso\[ASS-MR-01.xlsx]Opciones Tratamiento'!#REF!,AE10='\\HSRTUNCLU\EvidenciasMapasRiesgo\PROCESOS MISIONALES\APOYO SERVICIOS SALUD\Riesgos de Proceso\[ASS-MR-01.xlsx]Opciones Tratamiento'!#REF!),ISBLANK(AE10),ISTEXT(AE10))</xm:f>
          </x14:formula1>
          <xm:sqref>AH10</xm:sqref>
        </x14:dataValidation>
        <x14:dataValidation type="custom" allowBlank="1" showInputMessage="1" showErrorMessage="1" error="Recuerde que las acciones se generan bajo la medida de mitigar el riesgo" xr:uid="{00000000-0002-0000-0300-000004000000}">
          <x14:formula1>
            <xm:f>IF(OR(AE10='\\HSRTUNCLU\EvidenciasMapasRiesgo\PROCESOS MISIONALES\APOYO SERVICIOS SALUD\Riesgos de Proceso\[ASS-MR-01.xlsx]Opciones Tratamiento'!#REF!,AE10='\\HSRTUNCLU\EvidenciasMapasRiesgo\PROCESOS MISIONALES\APOYO SERVICIOS SALUD\Riesgos de Proceso\[ASS-MR-01.xlsx]Opciones Tratamiento'!#REF!,AE10='\\HSRTUNCLU\EvidenciasMapasRiesgo\PROCESOS MISIONALES\APOYO SERVICIOS SALUD\Riesgos de Proceso\[ASS-MR-01.xlsx]Opciones Tratamiento'!#REF!),ISBLANK(AE10),ISTEXT(AE10))</xm:f>
          </x14:formula1>
          <xm:sqref>AG10</xm:sqref>
        </x14:dataValidation>
        <x14:dataValidation type="custom" allowBlank="1" showInputMessage="1" showErrorMessage="1" error="Recuerde que las acciones se generan bajo la medida de mitigar el riesgo" xr:uid="{00000000-0002-0000-0300-000005000000}">
          <x14:formula1>
            <xm:f>IF(OR(AE10='\\HSRTUNCLU\EvidenciasMapasRiesgo\PROCESOS MISIONALES\APOYO SERVICIOS SALUD\Riesgos de Proceso\[ASS-MR-01.xlsx]Opciones Tratamiento'!#REF!,AE10='\\HSRTUNCLU\EvidenciasMapasRiesgo\PROCESOS MISIONALES\APOYO SERVICIOS SALUD\Riesgos de Proceso\[ASS-MR-01.xlsx]Opciones Tratamiento'!#REF!,AE10='\\HSRTUNCLU\EvidenciasMapasRiesgo\PROCESOS MISIONALES\APOYO SERVICIOS SALUD\Riesgos de Proceso\[ASS-MR-01.xlsx]Opciones Tratamiento'!#REF!),ISBLANK(AE10),ISTEXT(AE10))</xm:f>
          </x14:formula1>
          <xm:sqref>AF10</xm:sqref>
        </x14:dataValidation>
        <x14:dataValidation type="list" allowBlank="1" showInputMessage="1" showErrorMessage="1" xr:uid="{00000000-0002-0000-0300-000006000000}">
          <x14:formula1>
            <xm:f>'\\HSRTUNCLU\EvidenciasMapasRiesgo\PROCESOS MISIONALES\APOYO SERVICIOS SALUD\Riesgos de Proceso\[ASS-MR-01.xlsx]Tabla Impacto'!#REF!</xm:f>
          </x14:formula1>
          <xm:sqref>J10</xm:sqref>
        </x14:dataValidation>
        <x14:dataValidation type="list" allowBlank="1" showInputMessage="1" showErrorMessage="1" xr:uid="{00000000-0002-0000-0300-000007000000}">
          <x14:formula1>
            <xm:f>'\\HSRTUNCLU\EvidenciasMapasRiesgo\PROCESOS MISIONALES\APOYO SERVICIOS SALUD\Riesgos de Proceso\[ASS-MR-01.xlsx]Tabla Valoración controles'!#REF!</xm:f>
          </x14:formula1>
          <xm:sqref>R10:S10 U10:W10</xm:sqref>
        </x14:dataValidation>
        <x14:dataValidation type="custom" allowBlank="1" showInputMessage="1" showErrorMessage="1" error="Recuerde que las acciones se generan bajo la medida de mitigar el riesgo" xr:uid="{00000000-0002-0000-0300-000008000000}">
          <x14:formula1>
            <xm:f>IF(OR(AE12='E:\2022\RIESGOS\MAPAS DE RIESGO\PROCESO\PROCESOS MISIONALES\[UI-MR-01_.xlsx]Opciones Tratamiento'!#REF!,AE12='E:\2022\RIESGOS\MAPAS DE RIESGO\PROCESO\PROCESOS MISIONALES\[UI-MR-01_.xlsx]Opciones Tratamiento'!#REF!,AE12='E:\2022\RIESGOS\MAPAS DE RIESGO\PROCESO\PROCESOS MISIONALES\[UI-MR-01_.xlsx]Opciones Tratamiento'!#REF!),ISBLANK(AE12),ISTEXT(AE12))</xm:f>
          </x14:formula1>
          <xm:sqref>AF12</xm:sqref>
        </x14:dataValidation>
        <x14:dataValidation type="custom" allowBlank="1" showInputMessage="1" showErrorMessage="1" error="Recuerde que las acciones se generan bajo la medida de mitigar el riesgo" xr:uid="{00000000-0002-0000-0300-000009000000}">
          <x14:formula1>
            <xm:f>IF(OR(AE12='E:\2022\RIESGOS\MAPAS DE RIESGO\PROCESO\PROCESOS MISIONALES\[UI-MR-01_.xlsx]Opciones Tratamiento'!#REF!,AE12='E:\2022\RIESGOS\MAPAS DE RIESGO\PROCESO\PROCESOS MISIONALES\[UI-MR-01_.xlsx]Opciones Tratamiento'!#REF!,AE12='E:\2022\RIESGOS\MAPAS DE RIESGO\PROCESO\PROCESOS MISIONALES\[UI-MR-01_.xlsx]Opciones Tratamiento'!#REF!),ISBLANK(AE12),ISTEXT(AE12))</xm:f>
          </x14:formula1>
          <xm:sqref>AG12</xm:sqref>
        </x14:dataValidation>
        <x14:dataValidation type="custom" allowBlank="1" showInputMessage="1" showErrorMessage="1" error="Recuerde que las acciones se generan bajo la medida de mitigar el riesgo" xr:uid="{00000000-0002-0000-0300-00000A000000}">
          <x14:formula1>
            <xm:f>IF(OR(AE12='E:\2022\RIESGOS\MAPAS DE RIESGO\PROCESO\PROCESOS MISIONALES\[UI-MR-01_.xlsx]Opciones Tratamiento'!#REF!,AE12='E:\2022\RIESGOS\MAPAS DE RIESGO\PROCESO\PROCESOS MISIONALES\[UI-MR-01_.xlsx]Opciones Tratamiento'!#REF!,AE12='E:\2022\RIESGOS\MAPAS DE RIESGO\PROCESO\PROCESOS MISIONALES\[UI-MR-01_.xlsx]Opciones Tratamiento'!#REF!),ISBLANK(AE12),ISTEXT(AE12))</xm:f>
          </x14:formula1>
          <xm:sqref>AH12</xm:sqref>
        </x14:dataValidation>
        <x14:dataValidation type="custom" allowBlank="1" showInputMessage="1" showErrorMessage="1" error="Recuerde que las acciones se generan bajo la medida de mitigar el riesgo" xr:uid="{00000000-0002-0000-0300-00000B000000}">
          <x14:formula1>
            <xm:f>IF(OR(AE12='E:\2022\RIESGOS\MAPAS DE RIESGO\PROCESO\PROCESOS MISIONALES\[UI-MR-01_.xlsx]Opciones Tratamiento'!#REF!,AE12='E:\2022\RIESGOS\MAPAS DE RIESGO\PROCESO\PROCESOS MISIONALES\[UI-MR-01_.xlsx]Opciones Tratamiento'!#REF!,AE12='E:\2022\RIESGOS\MAPAS DE RIESGO\PROCESO\PROCESOS MISIONALES\[UI-MR-01_.xlsx]Opciones Tratamiento'!#REF!),ISBLANK(AE12),ISTEXT(AE12))</xm:f>
          </x14:formula1>
          <xm:sqref>AI12</xm:sqref>
        </x14:dataValidation>
        <x14:dataValidation type="custom" allowBlank="1" showInputMessage="1" showErrorMessage="1" error="Recuerde que las acciones se generan bajo la medida de mitigar el riesgo" xr:uid="{00000000-0002-0000-0300-00000C000000}">
          <x14:formula1>
            <xm:f>IF(OR(AE12='E:\2022\RIESGOS\MAPAS DE RIESGO\PROCESO\PROCESOS MISIONALES\[UI-MR-01_.xlsx]Opciones Tratamiento'!#REF!,AE12='E:\2022\RIESGOS\MAPAS DE RIESGO\PROCESO\PROCESOS MISIONALES\[UI-MR-01_.xlsx]Opciones Tratamiento'!#REF!,AE12='E:\2022\RIESGOS\MAPAS DE RIESGO\PROCESO\PROCESOS MISIONALES\[UI-MR-01_.xlsx]Opciones Tratamiento'!#REF!),ISBLANK(AE12),ISTEXT(AE12))</xm:f>
          </x14:formula1>
          <xm:sqref>AJ12</xm:sqref>
        </x14:dataValidation>
        <x14:dataValidation type="list" allowBlank="1" showInputMessage="1" showErrorMessage="1" xr:uid="{00000000-0002-0000-0300-00000D000000}">
          <x14:formula1>
            <xm:f>'E:\2022\RIESGOS\MAPAS DE RIESGO\PROCESO\PROCESOS MISIONALES\[UI-MR-01_.xlsx]Opciones Tratamiento'!#REF!</xm:f>
          </x14:formula1>
          <xm:sqref>AK12 AE12 B11:B13</xm:sqref>
        </x14:dataValidation>
        <x14:dataValidation type="custom" allowBlank="1" showInputMessage="1" showErrorMessage="1" error="Recuerde que las acciones se generan bajo la medida de mitigar el riesgo" xr:uid="{00000000-0002-0000-0300-00000E000000}">
          <x14:formula1>
            <xm:f>IF(OR(AE11='\\HSRTUNCLU\EvidenciasMapasRiesgo\PROCESOS MISIONALES\ENFERMERIA\Riesgos de Proceso\[ENF-MR-01.xlsx]Opciones Tratamiento'!#REF!,AE11='\\HSRTUNCLU\EvidenciasMapasRiesgo\PROCESOS MISIONALES\ENFERMERIA\Riesgos de Proceso\[ENF-MR-01.xlsx]Opciones Tratamiento'!#REF!,AE11='\\HSRTUNCLU\EvidenciasMapasRiesgo\PROCESOS MISIONALES\ENFERMERIA\Riesgos de Proceso\[ENF-MR-01.xlsx]Opciones Tratamiento'!#REF!),ISBLANK(AE11),ISTEXT(AE11))</xm:f>
          </x14:formula1>
          <xm:sqref>AJ11</xm:sqref>
        </x14:dataValidation>
        <x14:dataValidation type="custom" allowBlank="1" showInputMessage="1" showErrorMessage="1" error="Recuerde que las acciones se generan bajo la medida de mitigar el riesgo" xr:uid="{00000000-0002-0000-0300-00000F000000}">
          <x14:formula1>
            <xm:f>IF(OR(AE11='\\HSRTUNCLU\EvidenciasMapasRiesgo\PROCESOS MISIONALES\ENFERMERIA\Riesgos de Proceso\[ENF-MR-01.xlsx]Opciones Tratamiento'!#REF!,AE11='\\HSRTUNCLU\EvidenciasMapasRiesgo\PROCESOS MISIONALES\ENFERMERIA\Riesgos de Proceso\[ENF-MR-01.xlsx]Opciones Tratamiento'!#REF!,AE11='\\HSRTUNCLU\EvidenciasMapasRiesgo\PROCESOS MISIONALES\ENFERMERIA\Riesgos de Proceso\[ENF-MR-01.xlsx]Opciones Tratamiento'!#REF!),ISBLANK(AE11),ISTEXT(AE11))</xm:f>
          </x14:formula1>
          <xm:sqref>AI11</xm:sqref>
        </x14:dataValidation>
        <x14:dataValidation type="custom" allowBlank="1" showInputMessage="1" showErrorMessage="1" error="Recuerde que las acciones se generan bajo la medida de mitigar el riesgo" xr:uid="{00000000-0002-0000-0300-000010000000}">
          <x14:formula1>
            <xm:f>IF(OR(AE11='\\HSRTUNCLU\EvidenciasMapasRiesgo\PROCESOS MISIONALES\ENFERMERIA\Riesgos de Proceso\[ENF-MR-01.xlsx]Opciones Tratamiento'!#REF!,AE11='\\HSRTUNCLU\EvidenciasMapasRiesgo\PROCESOS MISIONALES\ENFERMERIA\Riesgos de Proceso\[ENF-MR-01.xlsx]Opciones Tratamiento'!#REF!,AE11='\\HSRTUNCLU\EvidenciasMapasRiesgo\PROCESOS MISIONALES\ENFERMERIA\Riesgos de Proceso\[ENF-MR-01.xlsx]Opciones Tratamiento'!#REF!),ISBLANK(AE11),ISTEXT(AE11))</xm:f>
          </x14:formula1>
          <xm:sqref>AH11</xm:sqref>
        </x14:dataValidation>
        <x14:dataValidation type="custom" allowBlank="1" showInputMessage="1" showErrorMessage="1" error="Recuerde que las acciones se generan bajo la medida de mitigar el riesgo" xr:uid="{00000000-0002-0000-0300-000011000000}">
          <x14:formula1>
            <xm:f>IF(OR(AE11='\\HSRTUNCLU\EvidenciasMapasRiesgo\PROCESOS MISIONALES\ENFERMERIA\Riesgos de Proceso\[ENF-MR-01.xlsx]Opciones Tratamiento'!#REF!,AE11='\\HSRTUNCLU\EvidenciasMapasRiesgo\PROCESOS MISIONALES\ENFERMERIA\Riesgos de Proceso\[ENF-MR-01.xlsx]Opciones Tratamiento'!#REF!,AE11='\\HSRTUNCLU\EvidenciasMapasRiesgo\PROCESOS MISIONALES\ENFERMERIA\Riesgos de Proceso\[ENF-MR-01.xlsx]Opciones Tratamiento'!#REF!),ISBLANK(AE11),ISTEXT(AE11))</xm:f>
          </x14:formula1>
          <xm:sqref>AG11</xm:sqref>
        </x14:dataValidation>
        <x14:dataValidation type="custom" allowBlank="1" showInputMessage="1" showErrorMessage="1" error="Recuerde que las acciones se generan bajo la medida de mitigar el riesgo" xr:uid="{00000000-0002-0000-0300-000012000000}">
          <x14:formula1>
            <xm:f>IF(OR(AE11='\\HSRTUNCLU\EvidenciasMapasRiesgo\PROCESOS MISIONALES\ENFERMERIA\Riesgos de Proceso\[ENF-MR-01.xlsx]Opciones Tratamiento'!#REF!,AE11='\\HSRTUNCLU\EvidenciasMapasRiesgo\PROCESOS MISIONALES\ENFERMERIA\Riesgos de Proceso\[ENF-MR-01.xlsx]Opciones Tratamiento'!#REF!,AE11='\\HSRTUNCLU\EvidenciasMapasRiesgo\PROCESOS MISIONALES\ENFERMERIA\Riesgos de Proceso\[ENF-MR-01.xlsx]Opciones Tratamiento'!#REF!),ISBLANK(AE11),ISTEXT(AE11))</xm:f>
          </x14:formula1>
          <xm:sqref>AF11</xm:sqref>
        </x14:dataValidation>
        <x14:dataValidation type="list" allowBlank="1" showInputMessage="1" showErrorMessage="1" xr:uid="{00000000-0002-0000-0300-000013000000}">
          <x14:formula1>
            <xm:f>'\\HSRTUNCLU\EvidenciasMapasRiesgo\PROCESOS MISIONALES\ENFERMERIA\Riesgos de Proceso\[ENF-MR-01.xlsx]Opciones Tratamiento'!#REF!</xm:f>
          </x14:formula1>
          <xm:sqref>AE11 F11:F13 AK11</xm:sqref>
        </x14:dataValidation>
        <x14:dataValidation type="list" allowBlank="1" showInputMessage="1" showErrorMessage="1" xr:uid="{00000000-0002-0000-0300-000014000000}">
          <x14:formula1>
            <xm:f>'\\HSRTUNCLU\EvidenciasMapasRiesgo\PROCESOS MISIONALES\ENFERMERIA\Riesgos de Proceso\[ENF-MR-01.xlsx]Tabla Impacto'!#REF!</xm:f>
          </x14:formula1>
          <xm:sqref>J11:J13</xm:sqref>
        </x14:dataValidation>
        <x14:dataValidation type="list" allowBlank="1" showInputMessage="1" showErrorMessage="1" xr:uid="{00000000-0002-0000-0300-000015000000}">
          <x14:formula1>
            <xm:f>'\\HSRTUNCLU\EvidenciasMapasRiesgo\PROCESOS MISIONALES\ENFERMERIA\Riesgos de Proceso\[ENF-MR-01.xlsx]Tabla Valoración controles'!#REF!</xm:f>
          </x14:formula1>
          <xm:sqref>R11:S13 U11:W13</xm:sqref>
        </x14:dataValidation>
        <x14:dataValidation type="list" allowBlank="1" showInputMessage="1" showErrorMessage="1" xr:uid="{00000000-0002-0000-0300-000016000000}">
          <x14:formula1>
            <xm:f>'\\HSRTUNCLU\EvidenciasMapasRiesgo\PROCESOS MISIONALES\EPIDMIOLOGIA Y SALUD PUBLICA\Riesgos de Proceso\[VSP-MR-01.xlsx]Opciones Tratamiento'!#REF!</xm:f>
          </x14:formula1>
          <xm:sqref>AJ14 F14 B14 AE14</xm:sqref>
        </x14:dataValidation>
        <x14:dataValidation type="list" allowBlank="1" showInputMessage="1" showErrorMessage="1" xr:uid="{00000000-0002-0000-0300-000017000000}">
          <x14:formula1>
            <xm:f>'\\HSRTUNCLU\EvidenciasMapasRiesgo\PROCESOS MISIONALES\EPIDMIOLOGIA Y SALUD PUBLICA\Riesgos de Proceso\[VSP-MR-01.xlsx]Tabla Impacto'!#REF!</xm:f>
          </x14:formula1>
          <xm:sqref>J14</xm:sqref>
        </x14:dataValidation>
        <x14:dataValidation type="list" allowBlank="1" showInputMessage="1" showErrorMessage="1" xr:uid="{00000000-0002-0000-0300-000018000000}">
          <x14:formula1>
            <xm:f>'\\HSRTUNCLU\EvidenciasMapasRiesgo\PROCESOS MISIONALES\EPIDMIOLOGIA Y SALUD PUBLICA\Riesgos de Proceso\[VSP-MR-01.xlsx]Tabla Valoración controles'!#REF!</xm:f>
          </x14:formula1>
          <xm:sqref>R14:S14 U14:W14</xm:sqref>
        </x14:dataValidation>
        <x14:dataValidation type="custom" allowBlank="1" showInputMessage="1" showErrorMessage="1" error="Recuerde que las acciones se generan bajo la medida de mitigar el riesgo" xr:uid="{00000000-0002-0000-0300-000019000000}">
          <x14:formula1>
            <xm:f>IF(OR(AE14='\\HSRTUNCLU\EvidenciasMapasRiesgo\PROCESOS MISIONALES\EPIDMIOLOGIA Y SALUD PUBLICA\Riesgos de Proceso\[VSP-MR-01.xlsx]Opciones Tratamiento'!#REF!,AE14='\\HSRTUNCLU\EvidenciasMapasRiesgo\PROCESOS MISIONALES\EPIDMIOLOGIA Y SALUD PUBLICA\Riesgos de Proceso\[VSP-MR-01.xlsx]Opciones Tratamiento'!#REF!,AE14='\\HSRTUNCLU\EvidenciasMapasRiesgo\PROCESOS MISIONALES\EPIDMIOLOGIA Y SALUD PUBLICA\Riesgos de Proceso\[VSP-MR-01.xlsx]Opciones Tratamiento'!#REF!),ISBLANK(AE14),ISTEXT(AE14))</xm:f>
          </x14:formula1>
          <xm:sqref>AI14</xm:sqref>
        </x14:dataValidation>
        <x14:dataValidation type="custom" allowBlank="1" showInputMessage="1" showErrorMessage="1" error="Recuerde que las acciones se generan bajo la medida de mitigar el riesgo" xr:uid="{00000000-0002-0000-0300-00001A000000}">
          <x14:formula1>
            <xm:f>IF(OR(AE14='\\HSRTUNCLU\EvidenciasMapasRiesgo\PROCESOS MISIONALES\EPIDMIOLOGIA Y SALUD PUBLICA\Riesgos de Proceso\[VSP-MR-01.xlsx]Opciones Tratamiento'!#REF!,AE14='\\HSRTUNCLU\EvidenciasMapasRiesgo\PROCESOS MISIONALES\EPIDMIOLOGIA Y SALUD PUBLICA\Riesgos de Proceso\[VSP-MR-01.xlsx]Opciones Tratamiento'!#REF!,AE14='\\HSRTUNCLU\EvidenciasMapasRiesgo\PROCESOS MISIONALES\EPIDMIOLOGIA Y SALUD PUBLICA\Riesgos de Proceso\[VSP-MR-01.xlsx]Opciones Tratamiento'!#REF!),ISBLANK(AE14),ISTEXT(AE14))</xm:f>
          </x14:formula1>
          <xm:sqref>AH14</xm:sqref>
        </x14:dataValidation>
        <x14:dataValidation type="custom" allowBlank="1" showInputMessage="1" showErrorMessage="1" error="Recuerde que las acciones se generan bajo la medida de mitigar el riesgo" xr:uid="{00000000-0002-0000-0300-00001B000000}">
          <x14:formula1>
            <xm:f>IF(OR(AE14='\\HSRTUNCLU\EvidenciasMapasRiesgo\PROCESOS MISIONALES\EPIDMIOLOGIA Y SALUD PUBLICA\Riesgos de Proceso\[VSP-MR-01.xlsx]Opciones Tratamiento'!#REF!,AE14='\\HSRTUNCLU\EvidenciasMapasRiesgo\PROCESOS MISIONALES\EPIDMIOLOGIA Y SALUD PUBLICA\Riesgos de Proceso\[VSP-MR-01.xlsx]Opciones Tratamiento'!#REF!,AE14='\\HSRTUNCLU\EvidenciasMapasRiesgo\PROCESOS MISIONALES\EPIDMIOLOGIA Y SALUD PUBLICA\Riesgos de Proceso\[VSP-MR-01.xlsx]Opciones Tratamiento'!#REF!),ISBLANK(AE14),ISTEXT(AE14))</xm:f>
          </x14:formula1>
          <xm:sqref>AG14</xm:sqref>
        </x14:dataValidation>
        <x14:dataValidation type="custom" allowBlank="1" showInputMessage="1" showErrorMessage="1" error="Recuerde que las acciones se generan bajo la medida de mitigar el riesgo" xr:uid="{00000000-0002-0000-0300-00001C000000}">
          <x14:formula1>
            <xm:f>IF(OR(AE14='\\HSRTUNCLU\EvidenciasMapasRiesgo\PROCESOS MISIONALES\EPIDMIOLOGIA Y SALUD PUBLICA\Riesgos de Proceso\[VSP-MR-01.xlsx]Opciones Tratamiento'!#REF!,AE14='\\HSRTUNCLU\EvidenciasMapasRiesgo\PROCESOS MISIONALES\EPIDMIOLOGIA Y SALUD PUBLICA\Riesgos de Proceso\[VSP-MR-01.xlsx]Opciones Tratamiento'!#REF!,AE14='\\HSRTUNCLU\EvidenciasMapasRiesgo\PROCESOS MISIONALES\EPIDMIOLOGIA Y SALUD PUBLICA\Riesgos de Proceso\[VSP-MR-01.xlsx]Opciones Tratamiento'!#REF!),ISBLANK(AE14),ISTEXT(AE14))</xm:f>
          </x14:formula1>
          <xm:sqref>AF14</xm:sqref>
        </x14:dataValidation>
        <x14:dataValidation type="list" allowBlank="1" showInputMessage="1" showErrorMessage="1" xr:uid="{00000000-0002-0000-0300-00001D000000}">
          <x14:formula1>
            <xm:f>'\\HSRTUNCLU\EvidenciasMapasRiesgo\PROCESOS MISIONALES\GESTIÓN CLÍNICA\Riesgos de Proceso\[UI-MR-01.xlsx]Opciones Tratamiento'!#REF!</xm:f>
          </x14:formula1>
          <xm:sqref>AK15:AK16 F15:F17 B15:B17 AE15:AE16</xm:sqref>
        </x14:dataValidation>
        <x14:dataValidation type="custom" allowBlank="1" showInputMessage="1" showErrorMessage="1" error="Recuerde que las acciones se generan bajo la medida de mitigar el riesgo" xr:uid="{00000000-0002-0000-0300-00001E000000}">
          <x14:formula1>
            <xm:f>IF(OR(AE15='\\HSRTUNCLU\EvidenciasMapasRiesgo\PROCESOS MISIONALES\GESTIÓN CLÍNICA\Riesgos de Proceso\[UI-MR-01.xlsx]Opciones Tratamiento'!#REF!,AE15='\\HSRTUNCLU\EvidenciasMapasRiesgo\PROCESOS MISIONALES\GESTIÓN CLÍNICA\Riesgos de Proceso\[UI-MR-01.xlsx]Opciones Tratamiento'!#REF!,AE15='\\HSRTUNCLU\EvidenciasMapasRiesgo\PROCESOS MISIONALES\GESTIÓN CLÍNICA\Riesgos de Proceso\[UI-MR-01.xlsx]Opciones Tratamiento'!#REF!),ISBLANK(AE15),ISTEXT(AE15))</xm:f>
          </x14:formula1>
          <xm:sqref>AJ15:AJ16</xm:sqref>
        </x14:dataValidation>
        <x14:dataValidation type="custom" allowBlank="1" showInputMessage="1" showErrorMessage="1" error="Recuerde que las acciones se generan bajo la medida de mitigar el riesgo" xr:uid="{00000000-0002-0000-0300-00001F000000}">
          <x14:formula1>
            <xm:f>IF(OR(AE15='\\HSRTUNCLU\EvidenciasMapasRiesgo\PROCESOS MISIONALES\GESTIÓN CLÍNICA\Riesgos de Proceso\[UI-MR-01.xlsx]Opciones Tratamiento'!#REF!,AE15='\\HSRTUNCLU\EvidenciasMapasRiesgo\PROCESOS MISIONALES\GESTIÓN CLÍNICA\Riesgos de Proceso\[UI-MR-01.xlsx]Opciones Tratamiento'!#REF!,AE15='\\HSRTUNCLU\EvidenciasMapasRiesgo\PROCESOS MISIONALES\GESTIÓN CLÍNICA\Riesgos de Proceso\[UI-MR-01.xlsx]Opciones Tratamiento'!#REF!),ISBLANK(AE15),ISTEXT(AE15))</xm:f>
          </x14:formula1>
          <xm:sqref>AI15:AI16</xm:sqref>
        </x14:dataValidation>
        <x14:dataValidation type="custom" allowBlank="1" showInputMessage="1" showErrorMessage="1" error="Recuerde que las acciones se generan bajo la medida de mitigar el riesgo" xr:uid="{00000000-0002-0000-0300-000020000000}">
          <x14:formula1>
            <xm:f>IF(OR(AE15='\\HSRTUNCLU\EvidenciasMapasRiesgo\PROCESOS MISIONALES\GESTIÓN CLÍNICA\Riesgos de Proceso\[UI-MR-01.xlsx]Opciones Tratamiento'!#REF!,AE15='\\HSRTUNCLU\EvidenciasMapasRiesgo\PROCESOS MISIONALES\GESTIÓN CLÍNICA\Riesgos de Proceso\[UI-MR-01.xlsx]Opciones Tratamiento'!#REF!,AE15='\\HSRTUNCLU\EvidenciasMapasRiesgo\PROCESOS MISIONALES\GESTIÓN CLÍNICA\Riesgos de Proceso\[UI-MR-01.xlsx]Opciones Tratamiento'!#REF!),ISBLANK(AE15),ISTEXT(AE15))</xm:f>
          </x14:formula1>
          <xm:sqref>AH15:AH16</xm:sqref>
        </x14:dataValidation>
        <x14:dataValidation type="custom" allowBlank="1" showInputMessage="1" showErrorMessage="1" error="Recuerde que las acciones se generan bajo la medida de mitigar el riesgo" xr:uid="{00000000-0002-0000-0300-000021000000}">
          <x14:formula1>
            <xm:f>IF(OR(AE15='\\HSRTUNCLU\EvidenciasMapasRiesgo\PROCESOS MISIONALES\GESTIÓN CLÍNICA\Riesgos de Proceso\[UI-MR-01.xlsx]Opciones Tratamiento'!#REF!,AE15='\\HSRTUNCLU\EvidenciasMapasRiesgo\PROCESOS MISIONALES\GESTIÓN CLÍNICA\Riesgos de Proceso\[UI-MR-01.xlsx]Opciones Tratamiento'!#REF!,AE15='\\HSRTUNCLU\EvidenciasMapasRiesgo\PROCESOS MISIONALES\GESTIÓN CLÍNICA\Riesgos de Proceso\[UI-MR-01.xlsx]Opciones Tratamiento'!#REF!),ISBLANK(AE15),ISTEXT(AE15))</xm:f>
          </x14:formula1>
          <xm:sqref>AG15:AG16</xm:sqref>
        </x14:dataValidation>
        <x14:dataValidation type="custom" allowBlank="1" showInputMessage="1" showErrorMessage="1" error="Recuerde que las acciones se generan bajo la medida de mitigar el riesgo" xr:uid="{00000000-0002-0000-0300-000022000000}">
          <x14:formula1>
            <xm:f>IF(OR(AE15='\\HSRTUNCLU\EvidenciasMapasRiesgo\PROCESOS MISIONALES\GESTIÓN CLÍNICA\Riesgos de Proceso\[UI-MR-01.xlsx]Opciones Tratamiento'!#REF!,AE15='\\HSRTUNCLU\EvidenciasMapasRiesgo\PROCESOS MISIONALES\GESTIÓN CLÍNICA\Riesgos de Proceso\[UI-MR-01.xlsx]Opciones Tratamiento'!#REF!,AE15='\\HSRTUNCLU\EvidenciasMapasRiesgo\PROCESOS MISIONALES\GESTIÓN CLÍNICA\Riesgos de Proceso\[UI-MR-01.xlsx]Opciones Tratamiento'!#REF!),ISBLANK(AE15),ISTEXT(AE15))</xm:f>
          </x14:formula1>
          <xm:sqref>AF15:AF16</xm:sqref>
        </x14:dataValidation>
        <x14:dataValidation type="list" allowBlank="1" showInputMessage="1" showErrorMessage="1" xr:uid="{00000000-0002-0000-0300-000023000000}">
          <x14:formula1>
            <xm:f>'\\HSRTUNCLU\EvidenciasMapasRiesgo\PROCESOS MISIONALES\GESTIÓN CLÍNICA\Riesgos de Proceso\[UI-MR-01.xlsx]Tabla Impacto'!#REF!</xm:f>
          </x14:formula1>
          <xm:sqref>J15:J17</xm:sqref>
        </x14:dataValidation>
        <x14:dataValidation type="list" allowBlank="1" showInputMessage="1" showErrorMessage="1" xr:uid="{00000000-0002-0000-0300-000024000000}">
          <x14:formula1>
            <xm:f>'\\HSRTUNCLU\EvidenciasMapasRiesgo\PROCESOS MISIONALES\GESTIÓN CLÍNICA\Riesgos de Proceso\[UI-MR-01.xlsx]Tabla Valoración controles'!#REF!</xm:f>
          </x14:formula1>
          <xm:sqref>R15:S17 U15:W17</xm:sqref>
        </x14:dataValidation>
        <x14:dataValidation type="custom" allowBlank="1" showInputMessage="1" showErrorMessage="1" error="Recuerde que las acciones se generan bajo la medida de mitigar el riesgo" xr:uid="{00000000-0002-0000-0300-000025000000}">
          <x14:formula1>
            <xm:f>IF(OR(AE18='\\HSRTUNCLU\EvidenciasMapasRiesgo\PROCESOS MISIONALES\GESTIÓN QUIRÚRGICA\Riesgos de Proceso\[GQR-MR-01.xlsx]Opciones Tratamiento'!#REF!,AE18='\\HSRTUNCLU\EvidenciasMapasRiesgo\PROCESOS MISIONALES\GESTIÓN QUIRÚRGICA\Riesgos de Proceso\[GQR-MR-01.xlsx]Opciones Tratamiento'!#REF!,AE18='\\HSRTUNCLU\EvidenciasMapasRiesgo\PROCESOS MISIONALES\GESTIÓN QUIRÚRGICA\Riesgos de Proceso\[GQR-MR-01.xlsx]Opciones Tratamiento'!#REF!),ISBLANK(AE18),ISTEXT(AE18))</xm:f>
          </x14:formula1>
          <xm:sqref>AJ18:AJ19</xm:sqref>
        </x14:dataValidation>
        <x14:dataValidation type="custom" allowBlank="1" showInputMessage="1" showErrorMessage="1" error="Recuerde que las acciones se generan bajo la medida de mitigar el riesgo" xr:uid="{00000000-0002-0000-0300-000026000000}">
          <x14:formula1>
            <xm:f>IF(OR(AE18='\\HSRTUNCLU\EvidenciasMapasRiesgo\PROCESOS MISIONALES\GESTIÓN QUIRÚRGICA\Riesgos de Proceso\[GQR-MR-01.xlsx]Opciones Tratamiento'!#REF!,AE18='\\HSRTUNCLU\EvidenciasMapasRiesgo\PROCESOS MISIONALES\GESTIÓN QUIRÚRGICA\Riesgos de Proceso\[GQR-MR-01.xlsx]Opciones Tratamiento'!#REF!,AE18='\\HSRTUNCLU\EvidenciasMapasRiesgo\PROCESOS MISIONALES\GESTIÓN QUIRÚRGICA\Riesgos de Proceso\[GQR-MR-01.xlsx]Opciones Tratamiento'!#REF!),ISBLANK(AE18),ISTEXT(AE18))</xm:f>
          </x14:formula1>
          <xm:sqref>AI18:AI19</xm:sqref>
        </x14:dataValidation>
        <x14:dataValidation type="custom" allowBlank="1" showInputMessage="1" showErrorMessage="1" error="Recuerde que las acciones se generan bajo la medida de mitigar el riesgo" xr:uid="{00000000-0002-0000-0300-000027000000}">
          <x14:formula1>
            <xm:f>IF(OR(AE18='\\HSRTUNCLU\EvidenciasMapasRiesgo\PROCESOS MISIONALES\GESTIÓN QUIRÚRGICA\Riesgos de Proceso\[GQR-MR-01.xlsx]Opciones Tratamiento'!#REF!,AE18='\\HSRTUNCLU\EvidenciasMapasRiesgo\PROCESOS MISIONALES\GESTIÓN QUIRÚRGICA\Riesgos de Proceso\[GQR-MR-01.xlsx]Opciones Tratamiento'!#REF!,AE18='\\HSRTUNCLU\EvidenciasMapasRiesgo\PROCESOS MISIONALES\GESTIÓN QUIRÚRGICA\Riesgos de Proceso\[GQR-MR-01.xlsx]Opciones Tratamiento'!#REF!),ISBLANK(AE18),ISTEXT(AE18))</xm:f>
          </x14:formula1>
          <xm:sqref>AH18:AH19</xm:sqref>
        </x14:dataValidation>
        <x14:dataValidation type="custom" allowBlank="1" showInputMessage="1" showErrorMessage="1" error="Recuerde que las acciones se generan bajo la medida de mitigar el riesgo" xr:uid="{00000000-0002-0000-0300-000028000000}">
          <x14:formula1>
            <xm:f>IF(OR(AE18='\\HSRTUNCLU\EvidenciasMapasRiesgo\PROCESOS MISIONALES\GESTIÓN QUIRÚRGICA\Riesgos de Proceso\[GQR-MR-01.xlsx]Opciones Tratamiento'!#REF!,AE18='\\HSRTUNCLU\EvidenciasMapasRiesgo\PROCESOS MISIONALES\GESTIÓN QUIRÚRGICA\Riesgos de Proceso\[GQR-MR-01.xlsx]Opciones Tratamiento'!#REF!,AE18='\\HSRTUNCLU\EvidenciasMapasRiesgo\PROCESOS MISIONALES\GESTIÓN QUIRÚRGICA\Riesgos de Proceso\[GQR-MR-01.xlsx]Opciones Tratamiento'!#REF!),ISBLANK(AE18),ISTEXT(AE18))</xm:f>
          </x14:formula1>
          <xm:sqref>AG18:AG19</xm:sqref>
        </x14:dataValidation>
        <x14:dataValidation type="custom" allowBlank="1" showInputMessage="1" showErrorMessage="1" error="Recuerde que las acciones se generan bajo la medida de mitigar el riesgo" xr:uid="{00000000-0002-0000-0300-000029000000}">
          <x14:formula1>
            <xm:f>IF(OR(AE18='\\HSRTUNCLU\EvidenciasMapasRiesgo\PROCESOS MISIONALES\GESTIÓN QUIRÚRGICA\Riesgos de Proceso\[GQR-MR-01.xlsx]Opciones Tratamiento'!#REF!,AE18='\\HSRTUNCLU\EvidenciasMapasRiesgo\PROCESOS MISIONALES\GESTIÓN QUIRÚRGICA\Riesgos de Proceso\[GQR-MR-01.xlsx]Opciones Tratamiento'!#REF!,AE18='\\HSRTUNCLU\EvidenciasMapasRiesgo\PROCESOS MISIONALES\GESTIÓN QUIRÚRGICA\Riesgos de Proceso\[GQR-MR-01.xlsx]Opciones Tratamiento'!#REF!),ISBLANK(AE18),ISTEXT(AE18))</xm:f>
          </x14:formula1>
          <xm:sqref>AF18:AF19</xm:sqref>
        </x14:dataValidation>
        <x14:dataValidation type="list" allowBlank="1" showInputMessage="1" showErrorMessage="1" xr:uid="{00000000-0002-0000-0300-00002A000000}">
          <x14:formula1>
            <xm:f>'\\HSRTUNCLU\EvidenciasMapasRiesgo\PROCESOS MISIONALES\GESTIÓN QUIRÚRGICA\Riesgos de Proceso\[GQR-MR-01.xlsx]Opciones Tratamiento'!#REF!</xm:f>
          </x14:formula1>
          <xm:sqref>AE18:AE19 F18:F20 B18:B20 AK18:AK19</xm:sqref>
        </x14:dataValidation>
        <x14:dataValidation type="list" allowBlank="1" showInputMessage="1" showErrorMessage="1" xr:uid="{00000000-0002-0000-0300-00002B000000}">
          <x14:formula1>
            <xm:f>'\\HSRTUNCLU\EvidenciasMapasRiesgo\PROCESOS MISIONALES\GESTIÓN QUIRÚRGICA\Riesgos de Proceso\[GQR-MR-01.xlsx]Tabla Impacto'!#REF!</xm:f>
          </x14:formula1>
          <xm:sqref>J18:J20</xm:sqref>
        </x14:dataValidation>
        <x14:dataValidation type="list" allowBlank="1" showInputMessage="1" showErrorMessage="1" xr:uid="{00000000-0002-0000-0300-00002C000000}">
          <x14:formula1>
            <xm:f>'\\HSRTUNCLU\EvidenciasMapasRiesgo\PROCESOS MISIONALES\GESTIÓN QUIRÚRGICA\Riesgos de Proceso\[GQR-MR-01.xlsx]Tabla Valoración controles'!#REF!</xm:f>
          </x14:formula1>
          <xm:sqref>R18:S20 U18:W20</xm:sqref>
        </x14:dataValidation>
        <x14:dataValidation type="custom" allowBlank="1" showInputMessage="1" showErrorMessage="1" error="Recuerde que las acciones se generan bajo la medida de mitigar el riesgo" xr:uid="{00000000-0002-0000-0300-00002D000000}">
          <x14:formula1>
            <xm:f>IF(OR(AE22='D:\2022\RIESGOS\MAPAS DE RIESGO\PROCESO\PROCESOS MISIONALES\[UI-MR-01_.xlsx]Opciones Tratamiento'!#REF!,AE22='D:\2022\RIESGOS\MAPAS DE RIESGO\PROCESO\PROCESOS MISIONALES\[UI-MR-01_.xlsx]Opciones Tratamiento'!#REF!,AE22='D:\2022\RIESGOS\MAPAS DE RIESGO\PROCESO\PROCESOS MISIONALES\[UI-MR-01_.xlsx]Opciones Tratamiento'!#REF!),ISBLANK(AE22),ISTEXT(AE22))</xm:f>
          </x14:formula1>
          <xm:sqref>AF22 AF25</xm:sqref>
        </x14:dataValidation>
        <x14:dataValidation type="custom" allowBlank="1" showInputMessage="1" showErrorMessage="1" error="Recuerde que las acciones se generan bajo la medida de mitigar el riesgo" xr:uid="{00000000-0002-0000-0300-00002E000000}">
          <x14:formula1>
            <xm:f>IF(OR(AE22='D:\2022\RIESGOS\MAPAS DE RIESGO\PROCESO\PROCESOS MISIONALES\[UI-MR-01_.xlsx]Opciones Tratamiento'!#REF!,AE22='D:\2022\RIESGOS\MAPAS DE RIESGO\PROCESO\PROCESOS MISIONALES\[UI-MR-01_.xlsx]Opciones Tratamiento'!#REF!,AE22='D:\2022\RIESGOS\MAPAS DE RIESGO\PROCESO\PROCESOS MISIONALES\[UI-MR-01_.xlsx]Opciones Tratamiento'!#REF!),ISBLANK(AE22),ISTEXT(AE22))</xm:f>
          </x14:formula1>
          <xm:sqref>AG22 AG25</xm:sqref>
        </x14:dataValidation>
        <x14:dataValidation type="custom" allowBlank="1" showInputMessage="1" showErrorMessage="1" error="Recuerde que las acciones se generan bajo la medida de mitigar el riesgo" xr:uid="{00000000-0002-0000-0300-00002F000000}">
          <x14:formula1>
            <xm:f>IF(OR(AE22='D:\2022\RIESGOS\MAPAS DE RIESGO\PROCESO\PROCESOS MISIONALES\[UI-MR-01_.xlsx]Opciones Tratamiento'!#REF!,AE22='D:\2022\RIESGOS\MAPAS DE RIESGO\PROCESO\PROCESOS MISIONALES\[UI-MR-01_.xlsx]Opciones Tratamiento'!#REF!,AE22='D:\2022\RIESGOS\MAPAS DE RIESGO\PROCESO\PROCESOS MISIONALES\[UI-MR-01_.xlsx]Opciones Tratamiento'!#REF!),ISBLANK(AE22),ISTEXT(AE22))</xm:f>
          </x14:formula1>
          <xm:sqref>AH22 AH25</xm:sqref>
        </x14:dataValidation>
        <x14:dataValidation type="custom" allowBlank="1" showInputMessage="1" showErrorMessage="1" error="Recuerde que las acciones se generan bajo la medida de mitigar el riesgo" xr:uid="{00000000-0002-0000-0300-000030000000}">
          <x14:formula1>
            <xm:f>IF(OR(AE22='D:\2022\RIESGOS\MAPAS DE RIESGO\PROCESO\PROCESOS MISIONALES\[UI-MR-01_.xlsx]Opciones Tratamiento'!#REF!,AE22='D:\2022\RIESGOS\MAPAS DE RIESGO\PROCESO\PROCESOS MISIONALES\[UI-MR-01_.xlsx]Opciones Tratamiento'!#REF!,AE22='D:\2022\RIESGOS\MAPAS DE RIESGO\PROCESO\PROCESOS MISIONALES\[UI-MR-01_.xlsx]Opciones Tratamiento'!#REF!),ISBLANK(AE22),ISTEXT(AE22))</xm:f>
          </x14:formula1>
          <xm:sqref>AI22 AI25</xm:sqref>
        </x14:dataValidation>
        <x14:dataValidation type="custom" allowBlank="1" showInputMessage="1" showErrorMessage="1" error="Recuerde que las acciones se generan bajo la medida de mitigar el riesgo" xr:uid="{00000000-0002-0000-0300-000031000000}">
          <x14:formula1>
            <xm:f>IF(OR(AE22='D:\2022\RIESGOS\MAPAS DE RIESGO\PROCESO\PROCESOS MISIONALES\[UI-MR-01_.xlsx]Opciones Tratamiento'!#REF!,AE22='D:\2022\RIESGOS\MAPAS DE RIESGO\PROCESO\PROCESOS MISIONALES\[UI-MR-01_.xlsx]Opciones Tratamiento'!#REF!,AE22='D:\2022\RIESGOS\MAPAS DE RIESGO\PROCESO\PROCESOS MISIONALES\[UI-MR-01_.xlsx]Opciones Tratamiento'!#REF!),ISBLANK(AE22),ISTEXT(AE22))</xm:f>
          </x14:formula1>
          <xm:sqref>AJ22 AJ25</xm:sqref>
        </x14:dataValidation>
        <x14:dataValidation type="list" allowBlank="1" showInputMessage="1" showErrorMessage="1" xr:uid="{00000000-0002-0000-0300-000032000000}">
          <x14:formula1>
            <xm:f>'D:\2022\RIESGOS\MAPAS DE RIESGO\PROCESO\PROCESOS MISIONALES\[UI-MR-01_.xlsx]Opciones Tratamiento'!#REF!</xm:f>
          </x14:formula1>
          <xm:sqref>AK22 AE22 B21 AK25 AE25 B24</xm:sqref>
        </x14:dataValidation>
        <x14:dataValidation type="custom" allowBlank="1" showInputMessage="1" showErrorMessage="1" error="Recuerde que las acciones se generan bajo la medida de mitigar el riesgo" xr:uid="{00000000-0002-0000-0300-000033000000}">
          <x14:formula1>
            <xm:f>IF(OR(AE21='\\HSRTUNCLU\EvidenciasMapasRiesgo\PROCESOS MISIONALES\UNIDAD CUIDADO INTENSIVO\Riesgos de Proceso\[UCI-MR-01.xlsx]Opciones Tratamiento'!#REF!,AE21='\\HSRTUNCLU\EvidenciasMapasRiesgo\PROCESOS MISIONALES\UNIDAD CUIDADO INTENSIVO\Riesgos de Proceso\[UCI-MR-01.xlsx]Opciones Tratamiento'!#REF!,AE21='\\HSRTUNCLU\EvidenciasMapasRiesgo\PROCESOS MISIONALES\UNIDAD CUIDADO INTENSIVO\Riesgos de Proceso\[UCI-MR-01.xlsx]Opciones Tratamiento'!#REF!),ISBLANK(AE21),ISTEXT(AE21))</xm:f>
          </x14:formula1>
          <xm:sqref>AJ21</xm:sqref>
        </x14:dataValidation>
        <x14:dataValidation type="custom" allowBlank="1" showInputMessage="1" showErrorMessage="1" error="Recuerde que las acciones se generan bajo la medida de mitigar el riesgo" xr:uid="{00000000-0002-0000-0300-000034000000}">
          <x14:formula1>
            <xm:f>IF(OR(AE21='\\HSRTUNCLU\EvidenciasMapasRiesgo\PROCESOS MISIONALES\UNIDAD CUIDADO INTENSIVO\Riesgos de Proceso\[UCI-MR-01.xlsx]Opciones Tratamiento'!#REF!,AE21='\\HSRTUNCLU\EvidenciasMapasRiesgo\PROCESOS MISIONALES\UNIDAD CUIDADO INTENSIVO\Riesgos de Proceso\[UCI-MR-01.xlsx]Opciones Tratamiento'!#REF!,AE21='\\HSRTUNCLU\EvidenciasMapasRiesgo\PROCESOS MISIONALES\UNIDAD CUIDADO INTENSIVO\Riesgos de Proceso\[UCI-MR-01.xlsx]Opciones Tratamiento'!#REF!),ISBLANK(AE21),ISTEXT(AE21))</xm:f>
          </x14:formula1>
          <xm:sqref>AI21</xm:sqref>
        </x14:dataValidation>
        <x14:dataValidation type="custom" allowBlank="1" showInputMessage="1" showErrorMessage="1" error="Recuerde que las acciones se generan bajo la medida de mitigar el riesgo" xr:uid="{00000000-0002-0000-0300-000035000000}">
          <x14:formula1>
            <xm:f>IF(OR(AE21='\\HSRTUNCLU\EvidenciasMapasRiesgo\PROCESOS MISIONALES\UNIDAD CUIDADO INTENSIVO\Riesgos de Proceso\[UCI-MR-01.xlsx]Opciones Tratamiento'!#REF!,AE21='\\HSRTUNCLU\EvidenciasMapasRiesgo\PROCESOS MISIONALES\UNIDAD CUIDADO INTENSIVO\Riesgos de Proceso\[UCI-MR-01.xlsx]Opciones Tratamiento'!#REF!,AE21='\\HSRTUNCLU\EvidenciasMapasRiesgo\PROCESOS MISIONALES\UNIDAD CUIDADO INTENSIVO\Riesgos de Proceso\[UCI-MR-01.xlsx]Opciones Tratamiento'!#REF!),ISBLANK(AE21),ISTEXT(AE21))</xm:f>
          </x14:formula1>
          <xm:sqref>AH21</xm:sqref>
        </x14:dataValidation>
        <x14:dataValidation type="custom" allowBlank="1" showInputMessage="1" showErrorMessage="1" error="Recuerde que las acciones se generan bajo la medida de mitigar el riesgo" xr:uid="{00000000-0002-0000-0300-000036000000}">
          <x14:formula1>
            <xm:f>IF(OR(AE21='\\HSRTUNCLU\EvidenciasMapasRiesgo\PROCESOS MISIONALES\UNIDAD CUIDADO INTENSIVO\Riesgos de Proceso\[UCI-MR-01.xlsx]Opciones Tratamiento'!#REF!,AE21='\\HSRTUNCLU\EvidenciasMapasRiesgo\PROCESOS MISIONALES\UNIDAD CUIDADO INTENSIVO\Riesgos de Proceso\[UCI-MR-01.xlsx]Opciones Tratamiento'!#REF!,AE21='\\HSRTUNCLU\EvidenciasMapasRiesgo\PROCESOS MISIONALES\UNIDAD CUIDADO INTENSIVO\Riesgos de Proceso\[UCI-MR-01.xlsx]Opciones Tratamiento'!#REF!),ISBLANK(AE21),ISTEXT(AE21))</xm:f>
          </x14:formula1>
          <xm:sqref>AG21</xm:sqref>
        </x14:dataValidation>
        <x14:dataValidation type="custom" allowBlank="1" showInputMessage="1" showErrorMessage="1" error="Recuerde que las acciones se generan bajo la medida de mitigar el riesgo" xr:uid="{00000000-0002-0000-0300-000037000000}">
          <x14:formula1>
            <xm:f>IF(OR(AE21='\\HSRTUNCLU\EvidenciasMapasRiesgo\PROCESOS MISIONALES\UNIDAD CUIDADO INTENSIVO\Riesgos de Proceso\[UCI-MR-01.xlsx]Opciones Tratamiento'!#REF!,AE21='\\HSRTUNCLU\EvidenciasMapasRiesgo\PROCESOS MISIONALES\UNIDAD CUIDADO INTENSIVO\Riesgos de Proceso\[UCI-MR-01.xlsx]Opciones Tratamiento'!#REF!,AE21='\\HSRTUNCLU\EvidenciasMapasRiesgo\PROCESOS MISIONALES\UNIDAD CUIDADO INTENSIVO\Riesgos de Proceso\[UCI-MR-01.xlsx]Opciones Tratamiento'!#REF!),ISBLANK(AE21),ISTEXT(AE21))</xm:f>
          </x14:formula1>
          <xm:sqref>AF21</xm:sqref>
        </x14:dataValidation>
        <x14:dataValidation type="list" allowBlank="1" showInputMessage="1" showErrorMessage="1" xr:uid="{00000000-0002-0000-0300-000038000000}">
          <x14:formula1>
            <xm:f>'\\HSRTUNCLU\EvidenciasMapasRiesgo\PROCESOS MISIONALES\UNIDAD CUIDADO INTENSIVO\Riesgos de Proceso\[UCI-MR-01.xlsx]Opciones Tratamiento'!#REF!</xm:f>
          </x14:formula1>
          <xm:sqref>AE21 F21:F23 AK21 B22:B23</xm:sqref>
        </x14:dataValidation>
        <x14:dataValidation type="list" allowBlank="1" showInputMessage="1" showErrorMessage="1" xr:uid="{00000000-0002-0000-0300-000039000000}">
          <x14:formula1>
            <xm:f>'\\HSRTUNCLU\EvidenciasMapasRiesgo\PROCESOS MISIONALES\UNIDAD CUIDADO INTENSIVO\Riesgos de Proceso\[UCI-MR-01.xlsx]Tabla Impacto'!#REF!</xm:f>
          </x14:formula1>
          <xm:sqref>J21:J23</xm:sqref>
        </x14:dataValidation>
        <x14:dataValidation type="list" allowBlank="1" showInputMessage="1" showErrorMessage="1" xr:uid="{00000000-0002-0000-0300-00003A000000}">
          <x14:formula1>
            <xm:f>'\\HSRTUNCLU\EvidenciasMapasRiesgo\PROCESOS MISIONALES\UNIDAD CUIDADO INTENSIVO\Riesgos de Proceso\[UCI-MR-01.xlsx]Tabla Valoración controles'!#REF!</xm:f>
          </x14:formula1>
          <xm:sqref>R21:S23 U21:W23</xm:sqref>
        </x14:dataValidation>
        <x14:dataValidation type="custom" allowBlank="1" showInputMessage="1" showErrorMessage="1" error="Recuerde que las acciones se generan bajo la medida de mitigar el riesgo" xr:uid="{00000000-0002-0000-0300-00003B000000}">
          <x14:formula1>
            <xm:f>IF(OR(AE24='\\HSRTUNCLU\EvidenciasMapasRiesgo\PROCESOS MISIONALES\URGENCIAS\Riesgos de Proceso\[U-MR-01.xlsx]Opciones Tratamiento'!#REF!,AE24='\\HSRTUNCLU\EvidenciasMapasRiesgo\PROCESOS MISIONALES\URGENCIAS\Riesgos de Proceso\[U-MR-01.xlsx]Opciones Tratamiento'!#REF!,AE24='\\HSRTUNCLU\EvidenciasMapasRiesgo\PROCESOS MISIONALES\URGENCIAS\Riesgos de Proceso\[U-MR-01.xlsx]Opciones Tratamiento'!#REF!),ISBLANK(AE24),ISTEXT(AE24))</xm:f>
          </x14:formula1>
          <xm:sqref>AJ24</xm:sqref>
        </x14:dataValidation>
        <x14:dataValidation type="custom" allowBlank="1" showInputMessage="1" showErrorMessage="1" error="Recuerde que las acciones se generan bajo la medida de mitigar el riesgo" xr:uid="{00000000-0002-0000-0300-00003C000000}">
          <x14:formula1>
            <xm:f>IF(OR(AE24='\\HSRTUNCLU\EvidenciasMapasRiesgo\PROCESOS MISIONALES\URGENCIAS\Riesgos de Proceso\[U-MR-01.xlsx]Opciones Tratamiento'!#REF!,AE24='\\HSRTUNCLU\EvidenciasMapasRiesgo\PROCESOS MISIONALES\URGENCIAS\Riesgos de Proceso\[U-MR-01.xlsx]Opciones Tratamiento'!#REF!,AE24='\\HSRTUNCLU\EvidenciasMapasRiesgo\PROCESOS MISIONALES\URGENCIAS\Riesgos de Proceso\[U-MR-01.xlsx]Opciones Tratamiento'!#REF!),ISBLANK(AE24),ISTEXT(AE24))</xm:f>
          </x14:formula1>
          <xm:sqref>AI24</xm:sqref>
        </x14:dataValidation>
        <x14:dataValidation type="custom" allowBlank="1" showInputMessage="1" showErrorMessage="1" error="Recuerde que las acciones se generan bajo la medida de mitigar el riesgo" xr:uid="{00000000-0002-0000-0300-00003D000000}">
          <x14:formula1>
            <xm:f>IF(OR(AE24='\\HSRTUNCLU\EvidenciasMapasRiesgo\PROCESOS MISIONALES\URGENCIAS\Riesgos de Proceso\[U-MR-01.xlsx]Opciones Tratamiento'!#REF!,AE24='\\HSRTUNCLU\EvidenciasMapasRiesgo\PROCESOS MISIONALES\URGENCIAS\Riesgos de Proceso\[U-MR-01.xlsx]Opciones Tratamiento'!#REF!,AE24='\\HSRTUNCLU\EvidenciasMapasRiesgo\PROCESOS MISIONALES\URGENCIAS\Riesgos de Proceso\[U-MR-01.xlsx]Opciones Tratamiento'!#REF!),ISBLANK(AE24),ISTEXT(AE24))</xm:f>
          </x14:formula1>
          <xm:sqref>AH24</xm:sqref>
        </x14:dataValidation>
        <x14:dataValidation type="custom" allowBlank="1" showInputMessage="1" showErrorMessage="1" error="Recuerde que las acciones se generan bajo la medida de mitigar el riesgo" xr:uid="{00000000-0002-0000-0300-00003E000000}">
          <x14:formula1>
            <xm:f>IF(OR(AE24='\\HSRTUNCLU\EvidenciasMapasRiesgo\PROCESOS MISIONALES\URGENCIAS\Riesgos de Proceso\[U-MR-01.xlsx]Opciones Tratamiento'!#REF!,AE24='\\HSRTUNCLU\EvidenciasMapasRiesgo\PROCESOS MISIONALES\URGENCIAS\Riesgos de Proceso\[U-MR-01.xlsx]Opciones Tratamiento'!#REF!,AE24='\\HSRTUNCLU\EvidenciasMapasRiesgo\PROCESOS MISIONALES\URGENCIAS\Riesgos de Proceso\[U-MR-01.xlsx]Opciones Tratamiento'!#REF!),ISBLANK(AE24),ISTEXT(AE24))</xm:f>
          </x14:formula1>
          <xm:sqref>AG24</xm:sqref>
        </x14:dataValidation>
        <x14:dataValidation type="custom" allowBlank="1" showInputMessage="1" showErrorMessage="1" error="Recuerde que las acciones se generan bajo la medida de mitigar el riesgo" xr:uid="{00000000-0002-0000-0300-00003F000000}">
          <x14:formula1>
            <xm:f>IF(OR(AE24='\\HSRTUNCLU\EvidenciasMapasRiesgo\PROCESOS MISIONALES\URGENCIAS\Riesgos de Proceso\[U-MR-01.xlsx]Opciones Tratamiento'!#REF!,AE24='\\HSRTUNCLU\EvidenciasMapasRiesgo\PROCESOS MISIONALES\URGENCIAS\Riesgos de Proceso\[U-MR-01.xlsx]Opciones Tratamiento'!#REF!,AE24='\\HSRTUNCLU\EvidenciasMapasRiesgo\PROCESOS MISIONALES\URGENCIAS\Riesgos de Proceso\[U-MR-01.xlsx]Opciones Tratamiento'!#REF!),ISBLANK(AE24),ISTEXT(AE24))</xm:f>
          </x14:formula1>
          <xm:sqref>AF24</xm:sqref>
        </x14:dataValidation>
        <x14:dataValidation type="list" allowBlank="1" showInputMessage="1" showErrorMessage="1" xr:uid="{00000000-0002-0000-0300-000040000000}">
          <x14:formula1>
            <xm:f>'\\HSRTUNCLU\EvidenciasMapasRiesgo\PROCESOS MISIONALES\URGENCIAS\Riesgos de Proceso\[U-MR-01.xlsx]Opciones Tratamiento'!#REF!</xm:f>
          </x14:formula1>
          <xm:sqref>AE24 F24:F26 AK24 B25:B26</xm:sqref>
        </x14:dataValidation>
        <x14:dataValidation type="list" allowBlank="1" showInputMessage="1" showErrorMessage="1" xr:uid="{00000000-0002-0000-0300-000041000000}">
          <x14:formula1>
            <xm:f>'\\HSRTUNCLU\EvidenciasMapasRiesgo\PROCESOS MISIONALES\URGENCIAS\Riesgos de Proceso\[U-MR-01.xlsx]Tabla Impacto'!#REF!</xm:f>
          </x14:formula1>
          <xm:sqref>J24:J26</xm:sqref>
        </x14:dataValidation>
        <x14:dataValidation type="list" allowBlank="1" showInputMessage="1" showErrorMessage="1" xr:uid="{00000000-0002-0000-0300-000042000000}">
          <x14:formula1>
            <xm:f>'\\HSRTUNCLU\EvidenciasMapasRiesgo\PROCESOS MISIONALES\URGENCIAS\Riesgos de Proceso\[U-MR-01.xlsx]Tabla Valoración controles'!#REF!</xm:f>
          </x14:formula1>
          <xm:sqref>R24:S26 U24:W26</xm:sqref>
        </x14:dataValidation>
        <x14:dataValidation type="list" allowBlank="1" showInputMessage="1" showErrorMessage="1" xr:uid="{00000000-0002-0000-0300-000043000000}">
          <x14:formula1>
            <xm:f>'\\HSRTUNCLU\EvidenciasMapasRiesgo\PROCESOS MISIONALES\SIAU\Riesgos de Proceso\[SIAU-MR-01.xlsx]Opciones Tratamiento'!#REF!</xm:f>
          </x14:formula1>
          <xm:sqref>AK27:AK28 F27:F28 B27:B28 AE27:AE28</xm:sqref>
        </x14:dataValidation>
        <x14:dataValidation type="list" allowBlank="1" showInputMessage="1" showErrorMessage="1" xr:uid="{00000000-0002-0000-0300-000044000000}">
          <x14:formula1>
            <xm:f>'\\HSRTUNCLU\EvidenciasMapasRiesgo\PROCESOS MISIONALES\SIAU\Riesgos de Proceso\[SIAU-MR-01.xlsx]Tabla Impacto'!#REF!</xm:f>
          </x14:formula1>
          <xm:sqref>J27:J28</xm:sqref>
        </x14:dataValidation>
        <x14:dataValidation type="list" allowBlank="1" showInputMessage="1" showErrorMessage="1" xr:uid="{00000000-0002-0000-0300-000045000000}">
          <x14:formula1>
            <xm:f>'\\HSRTUNCLU\EvidenciasMapasRiesgo\PROCESOS MISIONALES\SIAU\Riesgos de Proceso\[SIAU-MR-01.xlsx]Tabla Valoración controles'!#REF!</xm:f>
          </x14:formula1>
          <xm:sqref>R27:S28 U27:W28</xm:sqref>
        </x14:dataValidation>
        <x14:dataValidation type="custom" allowBlank="1" showInputMessage="1" showErrorMessage="1" error="Recuerde que las acciones se generan bajo la medida de mitigar el riesgo" xr:uid="{00000000-0002-0000-0300-000046000000}">
          <x14:formula1>
            <xm:f>IF(OR(AE27='\\HSRTUNCLU\EvidenciasMapasRiesgo\PROCESOS MISIONALES\SIAU\Riesgos de Proceso\[SIAU-MR-01.xlsx]Opciones Tratamiento'!#REF!,AE27='\\HSRTUNCLU\EvidenciasMapasRiesgo\PROCESOS MISIONALES\SIAU\Riesgos de Proceso\[SIAU-MR-01.xlsx]Opciones Tratamiento'!#REF!,AE27='\\HSRTUNCLU\EvidenciasMapasRiesgo\PROCESOS MISIONALES\SIAU\Riesgos de Proceso\[SIAU-MR-01.xlsx]Opciones Tratamiento'!#REF!),ISBLANK(AE27),ISTEXT(AE27))</xm:f>
          </x14:formula1>
          <xm:sqref>AJ27:AJ28</xm:sqref>
        </x14:dataValidation>
        <x14:dataValidation type="custom" allowBlank="1" showInputMessage="1" showErrorMessage="1" error="Recuerde que las acciones se generan bajo la medida de mitigar el riesgo" xr:uid="{00000000-0002-0000-0300-000047000000}">
          <x14:formula1>
            <xm:f>IF(OR(AE27='\\HSRTUNCLU\EvidenciasMapasRiesgo\PROCESOS MISIONALES\SIAU\Riesgos de Proceso\[SIAU-MR-01.xlsx]Opciones Tratamiento'!#REF!,AE27='\\HSRTUNCLU\EvidenciasMapasRiesgo\PROCESOS MISIONALES\SIAU\Riesgos de Proceso\[SIAU-MR-01.xlsx]Opciones Tratamiento'!#REF!,AE27='\\HSRTUNCLU\EvidenciasMapasRiesgo\PROCESOS MISIONALES\SIAU\Riesgos de Proceso\[SIAU-MR-01.xlsx]Opciones Tratamiento'!#REF!),ISBLANK(AE27),ISTEXT(AE27))</xm:f>
          </x14:formula1>
          <xm:sqref>AI27:AI28</xm:sqref>
        </x14:dataValidation>
        <x14:dataValidation type="custom" allowBlank="1" showInputMessage="1" showErrorMessage="1" error="Recuerde que las acciones se generan bajo la medida de mitigar el riesgo" xr:uid="{00000000-0002-0000-0300-000048000000}">
          <x14:formula1>
            <xm:f>IF(OR(AE27='\\HSRTUNCLU\EvidenciasMapasRiesgo\PROCESOS MISIONALES\SIAU\Riesgos de Proceso\[SIAU-MR-01.xlsx]Opciones Tratamiento'!#REF!,AE27='\\HSRTUNCLU\EvidenciasMapasRiesgo\PROCESOS MISIONALES\SIAU\Riesgos de Proceso\[SIAU-MR-01.xlsx]Opciones Tratamiento'!#REF!,AE27='\\HSRTUNCLU\EvidenciasMapasRiesgo\PROCESOS MISIONALES\SIAU\Riesgos de Proceso\[SIAU-MR-01.xlsx]Opciones Tratamiento'!#REF!),ISBLANK(AE27),ISTEXT(AE27))</xm:f>
          </x14:formula1>
          <xm:sqref>AH27:AH28</xm:sqref>
        </x14:dataValidation>
        <x14:dataValidation type="custom" allowBlank="1" showInputMessage="1" showErrorMessage="1" error="Recuerde que las acciones se generan bajo la medida de mitigar el riesgo" xr:uid="{00000000-0002-0000-0300-000049000000}">
          <x14:formula1>
            <xm:f>IF(OR(AE27='\\HSRTUNCLU\EvidenciasMapasRiesgo\PROCESOS MISIONALES\SIAU\Riesgos de Proceso\[SIAU-MR-01.xlsx]Opciones Tratamiento'!#REF!,AE27='\\HSRTUNCLU\EvidenciasMapasRiesgo\PROCESOS MISIONALES\SIAU\Riesgos de Proceso\[SIAU-MR-01.xlsx]Opciones Tratamiento'!#REF!,AE27='\\HSRTUNCLU\EvidenciasMapasRiesgo\PROCESOS MISIONALES\SIAU\Riesgos de Proceso\[SIAU-MR-01.xlsx]Opciones Tratamiento'!#REF!),ISBLANK(AE27),ISTEXT(AE27))</xm:f>
          </x14:formula1>
          <xm:sqref>AG27:AG28</xm:sqref>
        </x14:dataValidation>
        <x14:dataValidation type="custom" allowBlank="1" showInputMessage="1" showErrorMessage="1" error="Recuerde que las acciones se generan bajo la medida de mitigar el riesgo" xr:uid="{00000000-0002-0000-0300-00004A000000}">
          <x14:formula1>
            <xm:f>IF(OR(AE27='\\HSRTUNCLU\EvidenciasMapasRiesgo\PROCESOS MISIONALES\SIAU\Riesgos de Proceso\[SIAU-MR-01.xlsx]Opciones Tratamiento'!#REF!,AE27='\\HSRTUNCLU\EvidenciasMapasRiesgo\PROCESOS MISIONALES\SIAU\Riesgos de Proceso\[SIAU-MR-01.xlsx]Opciones Tratamiento'!#REF!,AE27='\\HSRTUNCLU\EvidenciasMapasRiesgo\PROCESOS MISIONALES\SIAU\Riesgos de Proceso\[SIAU-MR-01.xlsx]Opciones Tratamiento'!#REF!),ISBLANK(AE27),ISTEXT(AE27))</xm:f>
          </x14:formula1>
          <xm:sqref>AF27:AF28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P20"/>
  <sheetViews>
    <sheetView topLeftCell="A4" workbookViewId="0">
      <selection activeCell="F10" sqref="F10:F11"/>
    </sheetView>
  </sheetViews>
  <sheetFormatPr baseColWidth="10" defaultRowHeight="12.75" x14ac:dyDescent="0.2"/>
  <cols>
    <col min="1" max="1" width="4.140625" style="54" bestFit="1" customWidth="1"/>
    <col min="2" max="2" width="14.140625" style="54" customWidth="1"/>
    <col min="3" max="3" width="24.140625" style="54" customWidth="1"/>
    <col min="4" max="4" width="29.28515625" style="1" customWidth="1"/>
    <col min="5" max="5" width="16.42578125" style="55" customWidth="1"/>
    <col min="6" max="6" width="12.140625" style="1" customWidth="1"/>
    <col min="7" max="7" width="16.5703125" style="1" customWidth="1"/>
    <col min="8" max="8" width="6.7109375" style="1" bestFit="1" customWidth="1"/>
    <col min="9" max="9" width="20.7109375" style="1" customWidth="1"/>
    <col min="10" max="10" width="19.28515625" style="1" customWidth="1"/>
    <col min="11" max="11" width="12.85546875" style="1" customWidth="1"/>
    <col min="12" max="12" width="6.42578125" style="1" bestFit="1" customWidth="1"/>
    <col min="13" max="13" width="12.85546875" style="1" customWidth="1"/>
    <col min="14" max="14" width="5.85546875" style="1" customWidth="1"/>
    <col min="15" max="15" width="36.5703125" style="1" customWidth="1"/>
    <col min="16" max="16" width="13.28515625" style="1" customWidth="1"/>
    <col min="17" max="17" width="6.85546875" style="1" customWidth="1"/>
    <col min="18" max="18" width="5" style="1" customWidth="1"/>
    <col min="19" max="19" width="5.5703125" style="1" customWidth="1"/>
    <col min="20" max="20" width="7.140625" style="1" customWidth="1"/>
    <col min="21" max="21" width="6.7109375" style="1" customWidth="1"/>
    <col min="22" max="22" width="7.5703125" style="1" customWidth="1"/>
    <col min="23" max="23" width="26.140625" style="1" customWidth="1"/>
    <col min="24" max="24" width="9.28515625" style="1" customWidth="1"/>
    <col min="25" max="25" width="5.5703125" style="1" customWidth="1"/>
    <col min="26" max="26" width="10.42578125" style="1" customWidth="1"/>
    <col min="27" max="27" width="6.5703125" style="1" customWidth="1"/>
    <col min="28" max="28" width="9.140625" style="1" customWidth="1"/>
    <col min="29" max="29" width="8.42578125" style="1" customWidth="1"/>
    <col min="30" max="30" width="7.28515625" style="1" customWidth="1"/>
    <col min="31" max="31" width="23" style="1" customWidth="1"/>
    <col min="32" max="32" width="16" style="1" customWidth="1"/>
    <col min="33" max="33" width="10.140625" style="1" customWidth="1"/>
    <col min="34" max="34" width="13.28515625" style="1" customWidth="1"/>
    <col min="35" max="35" width="18.5703125" style="1" customWidth="1"/>
    <col min="36" max="36" width="9.28515625" style="1" customWidth="1"/>
    <col min="37" max="37" width="70" style="1" customWidth="1"/>
    <col min="38" max="16384" width="11.42578125" style="1"/>
  </cols>
  <sheetData>
    <row r="1" spans="1:68" ht="16.5" customHeight="1" x14ac:dyDescent="0.2">
      <c r="A1" s="347" t="s">
        <v>243</v>
      </c>
      <c r="B1" s="348"/>
      <c r="C1" s="353" t="s">
        <v>166</v>
      </c>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4"/>
      <c r="AD1" s="354"/>
      <c r="AE1" s="354"/>
      <c r="AF1" s="354"/>
      <c r="AG1" s="354"/>
      <c r="AH1" s="355"/>
      <c r="AI1" s="370"/>
      <c r="AJ1" s="370"/>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row>
    <row r="2" spans="1:68" ht="24" customHeight="1" x14ac:dyDescent="0.2">
      <c r="A2" s="350"/>
      <c r="B2" s="351"/>
      <c r="C2" s="356"/>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8"/>
      <c r="AI2" s="370"/>
      <c r="AJ2" s="370"/>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row>
    <row r="3" spans="1:68" ht="15" customHeight="1" x14ac:dyDescent="0.2">
      <c r="A3" s="371" t="s">
        <v>51</v>
      </c>
      <c r="B3" s="372"/>
      <c r="C3" s="359"/>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1"/>
      <c r="AI3" s="370"/>
      <c r="AJ3" s="370"/>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row>
    <row r="4" spans="1:68" ht="21.75" customHeight="1" x14ac:dyDescent="0.2">
      <c r="A4" s="452" t="s">
        <v>167</v>
      </c>
      <c r="B4" s="452"/>
      <c r="C4" s="454" t="s">
        <v>127</v>
      </c>
      <c r="D4" s="454"/>
      <c r="E4" s="454"/>
      <c r="F4" s="336" t="s">
        <v>244</v>
      </c>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8"/>
      <c r="AI4" s="341" t="s">
        <v>228</v>
      </c>
      <c r="AJ4" s="342"/>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row>
    <row r="5" spans="1:68" ht="57" customHeight="1" x14ac:dyDescent="0.2">
      <c r="A5" s="452" t="s">
        <v>169</v>
      </c>
      <c r="B5" s="452"/>
      <c r="C5" s="454" t="s">
        <v>245</v>
      </c>
      <c r="D5" s="454"/>
      <c r="E5" s="454"/>
      <c r="F5" s="455"/>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40"/>
      <c r="AI5" s="345"/>
      <c r="AJ5" s="346"/>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row>
    <row r="6" spans="1:68" ht="9.75" customHeight="1" x14ac:dyDescent="0.2">
      <c r="A6" s="85"/>
      <c r="B6" s="85"/>
      <c r="C6" s="20"/>
      <c r="D6" s="20"/>
      <c r="E6" s="20"/>
      <c r="F6" s="20"/>
      <c r="G6" s="19"/>
      <c r="H6" s="19"/>
      <c r="I6" s="19"/>
      <c r="J6" s="19"/>
      <c r="K6" s="19"/>
      <c r="L6" s="19"/>
      <c r="M6" s="19"/>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row>
    <row r="7" spans="1:68" x14ac:dyDescent="0.2">
      <c r="A7" s="362" t="s">
        <v>170</v>
      </c>
      <c r="B7" s="362"/>
      <c r="C7" s="362"/>
      <c r="D7" s="362"/>
      <c r="E7" s="362"/>
      <c r="F7" s="362"/>
      <c r="G7" s="363" t="s">
        <v>8</v>
      </c>
      <c r="H7" s="363"/>
      <c r="I7" s="363"/>
      <c r="J7" s="363"/>
      <c r="K7" s="363"/>
      <c r="L7" s="363"/>
      <c r="M7" s="363"/>
      <c r="N7" s="364" t="s">
        <v>171</v>
      </c>
      <c r="O7" s="365"/>
      <c r="P7" s="365"/>
      <c r="Q7" s="365"/>
      <c r="R7" s="365"/>
      <c r="S7" s="365"/>
      <c r="T7" s="365"/>
      <c r="U7" s="365"/>
      <c r="V7" s="365"/>
      <c r="W7" s="366"/>
      <c r="X7" s="367" t="s">
        <v>7</v>
      </c>
      <c r="Y7" s="367"/>
      <c r="Z7" s="367"/>
      <c r="AA7" s="367"/>
      <c r="AB7" s="367"/>
      <c r="AC7" s="367"/>
      <c r="AD7" s="367"/>
      <c r="AE7" s="368" t="s">
        <v>128</v>
      </c>
      <c r="AF7" s="368"/>
      <c r="AG7" s="368"/>
      <c r="AH7" s="368"/>
      <c r="AI7" s="368"/>
      <c r="AJ7" s="368"/>
    </row>
    <row r="8" spans="1:68" ht="16.5" customHeight="1" x14ac:dyDescent="0.2">
      <c r="A8" s="369" t="s">
        <v>172</v>
      </c>
      <c r="B8" s="334" t="s">
        <v>173</v>
      </c>
      <c r="C8" s="335" t="s">
        <v>175</v>
      </c>
      <c r="D8" s="334" t="s">
        <v>176</v>
      </c>
      <c r="E8" s="335" t="s">
        <v>2</v>
      </c>
      <c r="F8" s="335" t="s">
        <v>178</v>
      </c>
      <c r="G8" s="330" t="s">
        <v>179</v>
      </c>
      <c r="H8" s="331" t="s">
        <v>180</v>
      </c>
      <c r="I8" s="328" t="s">
        <v>181</v>
      </c>
      <c r="J8" s="328" t="s">
        <v>182</v>
      </c>
      <c r="K8" s="330" t="s">
        <v>183</v>
      </c>
      <c r="L8" s="331" t="s">
        <v>180</v>
      </c>
      <c r="M8" s="330" t="s">
        <v>184</v>
      </c>
      <c r="N8" s="442" t="s">
        <v>185</v>
      </c>
      <c r="O8" s="333" t="s">
        <v>186</v>
      </c>
      <c r="P8" s="333" t="s">
        <v>4</v>
      </c>
      <c r="Q8" s="324" t="s">
        <v>187</v>
      </c>
      <c r="R8" s="325"/>
      <c r="S8" s="325"/>
      <c r="T8" s="325"/>
      <c r="U8" s="325"/>
      <c r="V8" s="325"/>
      <c r="W8" s="326"/>
      <c r="X8" s="327" t="s">
        <v>188</v>
      </c>
      <c r="Y8" s="323" t="s">
        <v>189</v>
      </c>
      <c r="Z8" s="323" t="s">
        <v>180</v>
      </c>
      <c r="AA8" s="323" t="s">
        <v>190</v>
      </c>
      <c r="AB8" s="323" t="s">
        <v>180</v>
      </c>
      <c r="AC8" s="323" t="s">
        <v>191</v>
      </c>
      <c r="AD8" s="323" t="s">
        <v>192</v>
      </c>
      <c r="AE8" s="321" t="s">
        <v>128</v>
      </c>
      <c r="AF8" s="321" t="s">
        <v>129</v>
      </c>
      <c r="AG8" s="321" t="s">
        <v>130</v>
      </c>
      <c r="AH8" s="321" t="s">
        <v>131</v>
      </c>
      <c r="AI8" s="321" t="s">
        <v>132</v>
      </c>
      <c r="AJ8" s="321" t="s">
        <v>133</v>
      </c>
      <c r="AK8" s="508" t="s">
        <v>458</v>
      </c>
    </row>
    <row r="9" spans="1:68" s="22" customFormat="1" ht="94.5" customHeight="1" x14ac:dyDescent="0.25">
      <c r="A9" s="369"/>
      <c r="B9" s="334"/>
      <c r="C9" s="335"/>
      <c r="D9" s="334"/>
      <c r="E9" s="335"/>
      <c r="F9" s="335"/>
      <c r="G9" s="328"/>
      <c r="H9" s="331"/>
      <c r="I9" s="329"/>
      <c r="J9" s="329"/>
      <c r="K9" s="331"/>
      <c r="L9" s="331"/>
      <c r="M9" s="330"/>
      <c r="N9" s="442"/>
      <c r="O9" s="333"/>
      <c r="P9" s="333"/>
      <c r="Q9" s="21" t="s">
        <v>193</v>
      </c>
      <c r="R9" s="21" t="s">
        <v>194</v>
      </c>
      <c r="S9" s="21" t="s">
        <v>195</v>
      </c>
      <c r="T9" s="21" t="s">
        <v>196</v>
      </c>
      <c r="U9" s="21" t="s">
        <v>197</v>
      </c>
      <c r="V9" s="21" t="s">
        <v>198</v>
      </c>
      <c r="W9" s="21" t="s">
        <v>199</v>
      </c>
      <c r="X9" s="327"/>
      <c r="Y9" s="323"/>
      <c r="Z9" s="323"/>
      <c r="AA9" s="323"/>
      <c r="AB9" s="323"/>
      <c r="AC9" s="323"/>
      <c r="AD9" s="323"/>
      <c r="AE9" s="321"/>
      <c r="AF9" s="321"/>
      <c r="AG9" s="321"/>
      <c r="AH9" s="321"/>
      <c r="AI9" s="321"/>
      <c r="AJ9" s="321"/>
      <c r="AK9" s="509"/>
      <c r="AP9" s="23"/>
    </row>
    <row r="10" spans="1:68" s="36" customFormat="1" ht="170.25" customHeight="1" x14ac:dyDescent="0.25">
      <c r="A10" s="507">
        <v>1</v>
      </c>
      <c r="B10" s="311" t="s">
        <v>200</v>
      </c>
      <c r="C10" s="311" t="s">
        <v>112</v>
      </c>
      <c r="D10" s="313" t="s">
        <v>407</v>
      </c>
      <c r="E10" s="311" t="s">
        <v>339</v>
      </c>
      <c r="F10" s="481">
        <v>2</v>
      </c>
      <c r="G10" s="291" t="str">
        <f>IF(F10&lt;=0,"",IF(F10&lt;=2,"Muy Baja",IF(F10&lt;=24,"Baja",IF(F10&lt;=500,"Media",IF(F10&lt;=5000,"Alta","Muy Alta")))))</f>
        <v>Muy Baja</v>
      </c>
      <c r="H10" s="309">
        <f>IF(G10="","",IF(G10="Muy Baja",0.2,IF(G10="Baja",0.4,IF(G10="Media",0.6,IF(G10="Alta",0.8,IF(G10="Muy Alta",1,))))))</f>
        <v>0.2</v>
      </c>
      <c r="I10" s="318" t="s">
        <v>210</v>
      </c>
      <c r="J10" s="305" t="str">
        <f>IF(NOT(ISERROR(MATCH(I10,'[25]Tabla Impacto'!$B$221:$B$223,0))),'[25]Tabla Impacto'!$F$223&amp;"Por favor no seleccionar los criterios de impacto(Afectación Económica o presupuestal y Pérdida Reputacional)",I10)</f>
        <v xml:space="preserve">     El riesgo afecta la imagen de la entidad con algunos usuarios de relevancia frente al logro de los objetivos</v>
      </c>
      <c r="K10" s="320" t="str">
        <f>IF(OR(J10='[25]Tabla Impacto'!$C$11,J10='[25]Tabla Impacto'!$D$11),"Leve",IF(OR(J10='[25]Tabla Impacto'!$C$12,J10='[25]Tabla Impacto'!$D$12),"Menor",IF(OR(J10='[25]Tabla Impacto'!$C$13,J10='[25]Tabla Impacto'!$D$13),"Moderado",IF(OR(J10='[25]Tabla Impacto'!$C$14,J10='[25]Tabla Impacto'!$D$14),"Mayor",IF(OR(J10='[25]Tabla Impacto'!$C$15,J10='[25]Tabla Impacto'!$D$15),"Catastrófico","")))))</f>
        <v>Moderado</v>
      </c>
      <c r="L10" s="309">
        <f>IF(K10="","",IF(K10="Leve",0.2,IF(K10="Menor",0.4,IF(K10="Moderado",0.6,IF(K10="Mayor",0.8,IF(K10="Catastrófico",1,))))))</f>
        <v>0.6</v>
      </c>
      <c r="M10" s="300" t="str">
        <f>IF(OR(AND(G10="Muy Baja",K10="Leve"),AND(G10="Muy Baja",K10="Menor"),AND(G10="Baja",K10="Leve")),"Bajo",IF(OR(AND(G10="Muy baja",K10="Moderado"),AND(G10="Baja",K10="Menor"),AND(G10="Baja",K10="Moderado"),AND(G10="Media",K10="Leve"),AND(G10="Media",K10="Menor"),AND(G10="Media",K10="Moderado"),AND(G10="Alta",K10="Leve"),AND(G10="Alta",K10="Menor")),"Moderado",IF(OR(AND(G10="Muy Baja",K10="Mayor"),AND(G10="Baja",K10="Mayor"),AND(G10="Media",K10="Mayor"),AND(G10="Alta",K10="Moderado"),AND(G10="Alta",K10="Mayor"),AND(G10="Muy Alta",K10="Leve"),AND(G10="Muy Alta",K10="Menor"),AND(G10="Muy Alta",K10="Moderado"),AND(G10="Muy Alta",K10="Mayor")),"Alto",IF(OR(AND(G10="Muy Baja",K10="Catastrófico"),AND(G10="Baja",K10="Catastrófico"),AND(G10="Media",K10="Catastrófico"),AND(G10="Alta",K10="Catastrófico"),AND(G10="Muy Alta",K10="Catastrófico")),"Extremo",""))))</f>
        <v>Moderado</v>
      </c>
      <c r="N10" s="24">
        <v>1</v>
      </c>
      <c r="O10" s="4" t="s">
        <v>113</v>
      </c>
      <c r="P10" s="25" t="str">
        <f t="shared" ref="P10:P20" si="0">IF(OR(Q10="Preventivo",Q10="Detectivo"),"Probabilidad",IF(Q10="Correctivo","Impacto",""))</f>
        <v>Probabilidad</v>
      </c>
      <c r="Q10" s="26" t="s">
        <v>5</v>
      </c>
      <c r="R10" s="26" t="s">
        <v>202</v>
      </c>
      <c r="S10" s="27" t="str">
        <f>IF(AND(Q10="Preventivo",R10="Automático"),"50%",IF(AND(Q10="Preventivo",R10="Manual"),"40%",IF(AND(Q10="Detectivo",R10="Automático"),"40%",IF(AND(Q10="Detectivo",R10="Manual"),"30%",IF(AND(Q10="Correctivo",R10="Automático"),"35%",IF(AND(Q10="Correctivo",R10="Manual"),"25%",""))))))</f>
        <v>40%</v>
      </c>
      <c r="T10" s="26" t="s">
        <v>203</v>
      </c>
      <c r="U10" s="26" t="s">
        <v>204</v>
      </c>
      <c r="V10" s="26" t="s">
        <v>205</v>
      </c>
      <c r="W10" s="4" t="s">
        <v>246</v>
      </c>
      <c r="X10" s="31">
        <f>IFERROR(IF(P10="Probabilidad",(H10-(+H10*S10)),IF(P10="Impacto",H10,"")),"")</f>
        <v>0.12</v>
      </c>
      <c r="Y10" s="32" t="str">
        <f>IFERROR(IF(X10="","",IF(X10&lt;=0.2,"Muy Baja",IF(X10&lt;=0.4,"Baja",IF(X10&lt;=0.6,"Media",IF(X10&lt;=0.8,"Alta","Muy Alta"))))),"")</f>
        <v>Muy Baja</v>
      </c>
      <c r="Z10" s="27">
        <f>+X10</f>
        <v>0.12</v>
      </c>
      <c r="AA10" s="33" t="str">
        <f>IFERROR(IF(AB10="","",IF(AB10&lt;=0.2,"Leve",IF(AB10&lt;=0.4,"Menor",IF(AB10&lt;=0.6,"Moderado",IF(AB10&lt;=0.8,"Mayor","Catastrófico"))))),"")</f>
        <v>Moderado</v>
      </c>
      <c r="AB10" s="27">
        <f>IFERROR(IF(P10="Impacto",(L10-(+L10*S10)),IF(P10="Probabilidad",L10,"")),"")</f>
        <v>0.6</v>
      </c>
      <c r="AC10" s="34"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26" t="s">
        <v>15</v>
      </c>
      <c r="AE10" s="9"/>
      <c r="AF10" s="9"/>
      <c r="AG10" s="10"/>
      <c r="AH10" s="10"/>
      <c r="AI10" s="9"/>
      <c r="AJ10" s="13"/>
      <c r="AK10" s="195" t="s">
        <v>463</v>
      </c>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row>
    <row r="11" spans="1:68" ht="165.75" customHeight="1" x14ac:dyDescent="0.2">
      <c r="A11" s="507"/>
      <c r="B11" s="311"/>
      <c r="C11" s="311"/>
      <c r="D11" s="313"/>
      <c r="E11" s="311"/>
      <c r="F11" s="481"/>
      <c r="G11" s="291"/>
      <c r="H11" s="309"/>
      <c r="I11" s="319"/>
      <c r="J11" s="305"/>
      <c r="K11" s="320"/>
      <c r="L11" s="309"/>
      <c r="M11" s="300"/>
      <c r="N11" s="194">
        <v>2</v>
      </c>
      <c r="O11" s="96" t="s">
        <v>114</v>
      </c>
      <c r="P11" s="37" t="str">
        <f t="shared" si="0"/>
        <v>Probabilidad</v>
      </c>
      <c r="Q11" s="97" t="s">
        <v>5</v>
      </c>
      <c r="R11" s="97" t="s">
        <v>202</v>
      </c>
      <c r="S11" s="39" t="str">
        <f t="shared" ref="S11" si="1">IF(AND(Q11="Preventivo",R11="Automático"),"50%",IF(AND(Q11="Preventivo",R11="Manual"),"40%",IF(AND(Q11="Detectivo",R11="Automático"),"40%",IF(AND(Q11="Detectivo",R11="Manual"),"30%",IF(AND(Q11="Correctivo",R11="Automático"),"35%",IF(AND(Q11="Correctivo",R11="Manual"),"25%",""))))))</f>
        <v>40%</v>
      </c>
      <c r="T11" s="97" t="s">
        <v>203</v>
      </c>
      <c r="U11" s="97" t="s">
        <v>204</v>
      </c>
      <c r="V11" s="97" t="s">
        <v>205</v>
      </c>
      <c r="W11" s="4" t="s">
        <v>246</v>
      </c>
      <c r="X11" s="98">
        <f>IFERROR(IF(AND(P10="Probabilidad",P11="Probabilidad"),(Z10-(+Z10*S11)),IF(P11="Probabilidad",(H10-(+H10*S11)),IF(P11="Impacto",Z10,""))),"")</f>
        <v>7.1999999999999995E-2</v>
      </c>
      <c r="Y11" s="43" t="str">
        <f t="shared" ref="Y11:Y17" si="2">IFERROR(IF(X11="","",IF(X11&lt;=0.2,"Muy Baja",IF(X11&lt;=0.4,"Baja",IF(X11&lt;=0.6,"Media",IF(X11&lt;=0.8,"Alta","Muy Alta"))))),"")</f>
        <v>Muy Baja</v>
      </c>
      <c r="Z11" s="44">
        <f t="shared" ref="Z11" si="3">+X11</f>
        <v>7.1999999999999995E-2</v>
      </c>
      <c r="AA11" s="45" t="str">
        <f>IFERROR(IF(AB11="","",IF(AB11&lt;=0.2,"Leve",IF(AB11&lt;=0.4,"Menor",IF(AB11&lt;=0.6,"Moderado",IF(AB11&lt;=0.8,"Mayor","Catastrófico"))))),"")</f>
        <v>Moderado</v>
      </c>
      <c r="AB11" s="46">
        <f>IFERROR(IF(AND(P10="Impacto",P11="Impacto"),(AB10-(+AB10*S11)),IF(P11="Impacto",($L$10-(+$L$10*S11)),IF(P11="Probabilidad",AB10,""))),"")</f>
        <v>0.6</v>
      </c>
      <c r="AC11" s="47" t="str">
        <f t="shared" ref="AC1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26" t="s">
        <v>15</v>
      </c>
      <c r="AE11" s="15"/>
      <c r="AF11" s="6"/>
      <c r="AG11" s="10"/>
      <c r="AH11" s="16"/>
      <c r="AI11" s="48"/>
      <c r="AJ11" s="6"/>
      <c r="AK11" s="195" t="s">
        <v>464</v>
      </c>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row>
    <row r="12" spans="1:68" ht="209.25" customHeight="1" x14ac:dyDescent="0.2">
      <c r="A12" s="506">
        <v>2</v>
      </c>
      <c r="B12" s="310" t="s">
        <v>335</v>
      </c>
      <c r="C12" s="310" t="s">
        <v>408</v>
      </c>
      <c r="D12" s="312" t="s">
        <v>409</v>
      </c>
      <c r="E12" s="310" t="s">
        <v>339</v>
      </c>
      <c r="F12" s="505">
        <v>12</v>
      </c>
      <c r="G12" s="307" t="str">
        <f>IF(F12&lt;=0,"",IF(F12&lt;=2,"Muy Baja",IF(F12&lt;=24,"Baja",IF(F12&lt;=500,"Media",IF(F12&lt;=5000,"Alta","Muy Alta")))))</f>
        <v>Baja</v>
      </c>
      <c r="H12" s="308">
        <f>IF(G12="","",IF(G12="Muy Baja",0.2,IF(G12="Baja",0.4,IF(G12="Media",0.6,IF(G12="Alta",0.8,IF(G12="Muy Alta",1,))))))</f>
        <v>0.4</v>
      </c>
      <c r="I12" s="303" t="s">
        <v>247</v>
      </c>
      <c r="J12" s="305" t="str">
        <f>IF(NOT(ISERROR(MATCH(I12,'[25]Tabla Impacto'!$B$221:$B$223,0))),'[25]Tabla Impacto'!$F$223&amp;"Por favor no seleccionar los criterios de impacto(Afectación Económica o presupuestal y Pérdida Reputacional)",I12)</f>
        <v xml:space="preserve">     El riesgo afecta la imagen de alguna área de la organización</v>
      </c>
      <c r="K12" s="306" t="str">
        <f>IF(OR(J12='[25]Tabla Impacto'!$C$11,J12='[25]Tabla Impacto'!$D$11),"Leve",IF(OR(J12='[25]Tabla Impacto'!$C$12,J12='[25]Tabla Impacto'!$D$12),"Menor",IF(OR(J12='[25]Tabla Impacto'!$C$13,J12='[25]Tabla Impacto'!$D$13),"Moderado",IF(OR(J12='[25]Tabla Impacto'!$C$14,J12='[25]Tabla Impacto'!$D$14),"Mayor",IF(OR(J12='[25]Tabla Impacto'!$C$15,J12='[25]Tabla Impacto'!$D$15),"Catastrófico","")))))</f>
        <v>Leve</v>
      </c>
      <c r="L12" s="308">
        <f>IF(K12="","",IF(K12="Leve",0.2,IF(K12="Menor",0.4,IF(K12="Moderado",0.6,IF(K12="Mayor",0.8,IF(K12="Catastrófico",1,))))))</f>
        <v>0.2</v>
      </c>
      <c r="M12" s="299" t="str">
        <f>IF(OR(AND(G12="Muy Baja",K12="Leve"),AND(G12="Muy Baja",K12="Menor"),AND(G12="Baja",K12="Leve")),"Bajo",IF(OR(AND(G12="Muy baja",K12="Moderado"),AND(G12="Baja",K12="Menor"),AND(G12="Baja",K12="Moderado"),AND(G12="Media",K12="Leve"),AND(G12="Media",K12="Menor"),AND(G12="Media",K12="Moderado"),AND(G12="Alta",K12="Leve"),AND(G12="Alta",K12="Menor")),"Moderado",IF(OR(AND(G12="Muy Baja",K12="Mayor"),AND(G12="Baja",K12="Mayor"),AND(G12="Media",K12="Mayor"),AND(G12="Alta",K12="Moderado"),AND(G12="Alta",K12="Mayor"),AND(G12="Muy Alta",K12="Leve"),AND(G12="Muy Alta",K12="Menor"),AND(G12="Muy Alta",K12="Moderado"),AND(G12="Muy Alta",K12="Mayor")),"Alto",IF(OR(AND(G12="Muy Baja",K12="Catastrófico"),AND(G12="Baja",K12="Catastrófico"),AND(G12="Media",K12="Catastrófico"),AND(G12="Alta",K12="Catastrófico"),AND(G12="Muy Alta",K12="Catastrófico")),"Extremo",""))))</f>
        <v>Bajo</v>
      </c>
      <c r="N12" s="194">
        <v>3</v>
      </c>
      <c r="O12" s="49" t="s">
        <v>410</v>
      </c>
      <c r="P12" s="37" t="str">
        <f t="shared" si="0"/>
        <v>Probabilidad</v>
      </c>
      <c r="Q12" s="50" t="s">
        <v>5</v>
      </c>
      <c r="R12" s="50" t="s">
        <v>202</v>
      </c>
      <c r="S12" s="39" t="str">
        <f>IF(AND(Q12="Preventivo",R12="Automático"),"50%",IF(AND(Q12="Preventivo",R12="Manual"),"40%",IF(AND(Q12="Detectivo",R12="Automático"),"40%",IF(AND(Q12="Detectivo",R12="Manual"),"30%",IF(AND(Q12="Correctivo",R12="Automático"),"35%",IF(AND(Q12="Correctivo",R12="Manual"),"25%",""))))))</f>
        <v>40%</v>
      </c>
      <c r="T12" s="50" t="s">
        <v>203</v>
      </c>
      <c r="U12" s="50" t="s">
        <v>204</v>
      </c>
      <c r="V12" s="50" t="s">
        <v>205</v>
      </c>
      <c r="W12" s="51" t="s">
        <v>248</v>
      </c>
      <c r="X12" s="31">
        <f>IFERROR(IF(P12="Probabilidad",(H12-(+H12*S12)),IF(P12="Impacto",H12,"")),"")</f>
        <v>0.24</v>
      </c>
      <c r="Y12" s="43" t="str">
        <f>IFERROR(IF(X12="","",IF(X12&lt;=0.2,"Muy Baja",IF(X12&lt;=0.4,"Baja",IF(X12&lt;=0.6,"Media",IF(X12&lt;=0.8,"Alta","Muy Alta"))))),"")</f>
        <v>Baja</v>
      </c>
      <c r="Z12" s="44">
        <f>+X12</f>
        <v>0.24</v>
      </c>
      <c r="AA12" s="45" t="str">
        <f>IFERROR(IF(AB12="","",IF(AB12&lt;=0.2,"Leve",IF(AB12&lt;=0.4,"Menor",IF(AB12&lt;=0.6,"Moderado",IF(AB12&lt;=0.8,"Mayor","Catastrófico"))))),"")</f>
        <v>Leve</v>
      </c>
      <c r="AB12" s="44">
        <f>IFERROR(IF(P12="Impacto",(L12-(+L12*S12)),IF(P12="Probabilidad",L12,"")),"")</f>
        <v>0.2</v>
      </c>
      <c r="AC12" s="47"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Bajo</v>
      </c>
      <c r="AD12" s="50" t="s">
        <v>15</v>
      </c>
      <c r="AE12" s="15"/>
      <c r="AF12" s="6"/>
      <c r="AG12" s="16"/>
      <c r="AH12" s="16"/>
      <c r="AI12" s="15"/>
      <c r="AJ12" s="6"/>
      <c r="AK12" s="195" t="s">
        <v>572</v>
      </c>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row>
    <row r="13" spans="1:68" ht="171" customHeight="1" x14ac:dyDescent="0.2">
      <c r="A13" s="507"/>
      <c r="B13" s="311"/>
      <c r="C13" s="311"/>
      <c r="D13" s="313"/>
      <c r="E13" s="311"/>
      <c r="F13" s="481"/>
      <c r="G13" s="307"/>
      <c r="H13" s="309"/>
      <c r="I13" s="304"/>
      <c r="J13" s="305"/>
      <c r="K13" s="307"/>
      <c r="L13" s="309"/>
      <c r="M13" s="300"/>
      <c r="N13" s="194">
        <v>4</v>
      </c>
      <c r="O13" s="51" t="s">
        <v>411</v>
      </c>
      <c r="P13" s="37" t="str">
        <f t="shared" si="0"/>
        <v>Probabilidad</v>
      </c>
      <c r="Q13" s="50" t="s">
        <v>5</v>
      </c>
      <c r="R13" s="50" t="s">
        <v>202</v>
      </c>
      <c r="S13" s="39" t="str">
        <f t="shared" ref="S13:S14" si="5">IF(AND(Q13="Preventivo",R13="Automático"),"50%",IF(AND(Q13="Preventivo",R13="Manual"),"40%",IF(AND(Q13="Detectivo",R13="Automático"),"40%",IF(AND(Q13="Detectivo",R13="Manual"),"30%",IF(AND(Q13="Correctivo",R13="Automático"),"35%",IF(AND(Q13="Correctivo",R13="Manual"),"25%",""))))))</f>
        <v>40%</v>
      </c>
      <c r="T13" s="50" t="s">
        <v>203</v>
      </c>
      <c r="U13" s="50" t="s">
        <v>204</v>
      </c>
      <c r="V13" s="50" t="s">
        <v>205</v>
      </c>
      <c r="W13" s="51" t="s">
        <v>249</v>
      </c>
      <c r="X13" s="31">
        <f>IFERROR(IF(AND(P12="Probabilidad",P13="Probabilidad"),(Z12-(+Z12*S13)),IF(P13="Probabilidad",(H12-(+H12*S13)),IF(P13="Impacto",Z12,""))),"")</f>
        <v>0.14399999999999999</v>
      </c>
      <c r="Y13" s="43" t="str">
        <f t="shared" si="2"/>
        <v>Muy Baja</v>
      </c>
      <c r="Z13" s="44">
        <f t="shared" ref="Z13:Z14" si="6">+X13</f>
        <v>0.14399999999999999</v>
      </c>
      <c r="AA13" s="45" t="str">
        <f t="shared" ref="AA13:AA17" si="7">IFERROR(IF(AB13="","",IF(AB13&lt;=0.2,"Leve",IF(AB13&lt;=0.4,"Menor",IF(AB13&lt;=0.6,"Moderado",IF(AB13&lt;=0.8,"Mayor","Catastrófico"))))),"")</f>
        <v>Leve</v>
      </c>
      <c r="AB13" s="46">
        <f>IFERROR(IF(AND(P12="Impacto",P13="Impacto"),(AB12-(+AB12*S13)),IF(P13="Impacto",($L$12-(+$L$12*S13)),IF(P13="Probabilidad",AB12,""))),"")</f>
        <v>0.2</v>
      </c>
      <c r="AC13" s="47" t="str">
        <f t="shared" ref="AC13:AC14" si="8">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Bajo</v>
      </c>
      <c r="AD13" s="26" t="s">
        <v>15</v>
      </c>
      <c r="AE13" s="15"/>
      <c r="AF13" s="6"/>
      <c r="AG13" s="10"/>
      <c r="AH13" s="16"/>
      <c r="AI13" s="48"/>
      <c r="AJ13" s="6"/>
      <c r="AK13" s="195" t="s">
        <v>573</v>
      </c>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row>
    <row r="14" spans="1:68" ht="187.5" customHeight="1" x14ac:dyDescent="0.2">
      <c r="A14" s="507"/>
      <c r="B14" s="311"/>
      <c r="C14" s="311"/>
      <c r="D14" s="313"/>
      <c r="E14" s="311"/>
      <c r="F14" s="481"/>
      <c r="G14" s="307"/>
      <c r="H14" s="309"/>
      <c r="I14" s="304"/>
      <c r="J14" s="502"/>
      <c r="K14" s="307"/>
      <c r="L14" s="309"/>
      <c r="M14" s="300"/>
      <c r="N14" s="87">
        <v>5</v>
      </c>
      <c r="O14" s="51" t="s">
        <v>412</v>
      </c>
      <c r="P14" s="37" t="str">
        <f t="shared" si="0"/>
        <v>Probabilidad</v>
      </c>
      <c r="Q14" s="50" t="s">
        <v>5</v>
      </c>
      <c r="R14" s="50" t="s">
        <v>202</v>
      </c>
      <c r="S14" s="39" t="str">
        <f t="shared" si="5"/>
        <v>40%</v>
      </c>
      <c r="T14" s="50" t="s">
        <v>203</v>
      </c>
      <c r="U14" s="50" t="s">
        <v>204</v>
      </c>
      <c r="V14" s="50" t="s">
        <v>205</v>
      </c>
      <c r="W14" s="51" t="s">
        <v>250</v>
      </c>
      <c r="X14" s="31">
        <f>IFERROR(IF(AND(P13="Probabilidad",P14="Probabilidad"),(Z13-(+Z13*S14)),IF(AND(P13="Impacto",P14="Probabilidad"),(Z12-(+Z12*S14)),IF(P14="Impacto",Z13,""))),"")</f>
        <v>8.6399999999999991E-2</v>
      </c>
      <c r="Y14" s="43" t="str">
        <f t="shared" si="2"/>
        <v>Muy Baja</v>
      </c>
      <c r="Z14" s="44">
        <f t="shared" si="6"/>
        <v>8.6399999999999991E-2</v>
      </c>
      <c r="AA14" s="45" t="str">
        <f t="shared" si="7"/>
        <v>Leve</v>
      </c>
      <c r="AB14" s="46">
        <f>IFERROR(IF(AND(P13="Impacto",P14="Impacto"),(AB13-(+AB13*S14)),IF(AND(P13="Probabilidad",P14="Impacto"),(AB12-(+AB12*S14)),IF(P14="Probabilidad",AB13,""))),"")</f>
        <v>0.2</v>
      </c>
      <c r="AC14" s="47" t="str">
        <f t="shared" si="8"/>
        <v>Bajo</v>
      </c>
      <c r="AD14" s="26" t="s">
        <v>15</v>
      </c>
      <c r="AE14" s="15"/>
      <c r="AF14" s="6"/>
      <c r="AG14" s="10"/>
      <c r="AH14" s="16"/>
      <c r="AI14" s="48"/>
      <c r="AJ14" s="6"/>
      <c r="AK14" s="195" t="s">
        <v>574</v>
      </c>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row>
    <row r="15" spans="1:68" x14ac:dyDescent="0.2">
      <c r="A15" s="503">
        <v>3</v>
      </c>
      <c r="B15" s="423"/>
      <c r="C15" s="423"/>
      <c r="D15" s="504"/>
      <c r="E15" s="423"/>
      <c r="F15" s="501"/>
      <c r="G15" s="416" t="str">
        <f>IF(F15&lt;=0,"",IF(F15&lt;=2,"Muy Baja",IF(F15&lt;=24,"Baja",IF(F15&lt;=500,"Media",IF(F15&lt;=5000,"Alta","Muy Alta")))))</f>
        <v/>
      </c>
      <c r="H15" s="305" t="str">
        <f>IF(G15="","",IF(G15="Muy Baja",0.2,IF(G15="Baja",0.4,IF(G15="Media",0.6,IF(G15="Alta",0.8,IF(G15="Muy Alta",1,))))))</f>
        <v/>
      </c>
      <c r="I15" s="415"/>
      <c r="J15" s="305">
        <f>IF(NOT(ISERROR(MATCH(I15,'[25]Tabla Impacto'!$B$221:$B$223,0))),'[25]Tabla Impacto'!$F$223&amp;"Por favor no seleccionar los criterios de impacto(Afectación Económica o presupuestal y Pérdida Reputacional)",I15)</f>
        <v>0</v>
      </c>
      <c r="K15" s="416" t="str">
        <f>IF(OR(J15='[25]Tabla Impacto'!$C$11,J15='[25]Tabla Impacto'!$D$11),"Leve",IF(OR(J15='[25]Tabla Impacto'!$C$12,J15='[25]Tabla Impacto'!$D$12),"Menor",IF(OR(J15='[25]Tabla Impacto'!$C$13,J15='[25]Tabla Impacto'!$D$13),"Moderado",IF(OR(J15='[25]Tabla Impacto'!$C$14,J15='[25]Tabla Impacto'!$D$14),"Mayor",IF(OR(J15='[25]Tabla Impacto'!$C$15,J15='[25]Tabla Impacto'!$D$15),"Catastrófico","")))))</f>
        <v/>
      </c>
      <c r="L15" s="305" t="str">
        <f>IF(K15="","",IF(K15="Leve",0.2,IF(K15="Menor",0.4,IF(K15="Moderado",0.6,IF(K15="Mayor",0.8,IF(K15="Catastrófico",1,))))))</f>
        <v/>
      </c>
      <c r="M15" s="409" t="str">
        <f>IF(OR(AND(G15="Muy Baja",K15="Leve"),AND(G15="Muy Baja",K15="Menor"),AND(G15="Baja",K15="Leve")),"Bajo",IF(OR(AND(G15="Muy baja",K15="Moderado"),AND(G15="Baja",K15="Menor"),AND(G15="Baja",K15="Moderado"),AND(G15="Media",K15="Leve"),AND(G15="Media",K15="Menor"),AND(G15="Media",K15="Moderado"),AND(G15="Alta",K15="Leve"),AND(G15="Alta",K15="Menor")),"Moderado",IF(OR(AND(G15="Muy Baja",K15="Mayor"),AND(G15="Baja",K15="Mayor"),AND(G15="Media",K15="Mayor"),AND(G15="Alta",K15="Moderado"),AND(G15="Alta",K15="Mayor"),AND(G15="Muy Alta",K15="Leve"),AND(G15="Muy Alta",K15="Menor"),AND(G15="Muy Alta",K15="Moderado"),AND(G15="Muy Alta",K15="Mayor")),"Alto",IF(OR(AND(G15="Muy Baja",K15="Catastrófico"),AND(G15="Baja",K15="Catastrófico"),AND(G15="Media",K15="Catastrófico"),AND(G15="Alta",K15="Catastrófico"),AND(G15="Muy Alta",K15="Catastrófico")),"Extremo",""))))</f>
        <v/>
      </c>
      <c r="N15" s="99">
        <v>1</v>
      </c>
      <c r="O15" s="100"/>
      <c r="P15" s="101" t="str">
        <f t="shared" si="0"/>
        <v/>
      </c>
      <c r="Q15" s="38"/>
      <c r="R15" s="38"/>
      <c r="S15" s="39" t="str">
        <f>IF(AND(Q15="Preventivo",R15="Automático"),"50%",IF(AND(Q15="Preventivo",R15="Manual"),"40%",IF(AND(Q15="Detectivo",R15="Automático"),"40%",IF(AND(Q15="Detectivo",R15="Manual"),"30%",IF(AND(Q15="Correctivo",R15="Automático"),"35%",IF(AND(Q15="Correctivo",R15="Manual"),"25%",""))))))</f>
        <v/>
      </c>
      <c r="T15" s="40"/>
      <c r="U15" s="41"/>
      <c r="V15" s="42"/>
      <c r="W15" s="4"/>
      <c r="X15" s="31" t="str">
        <f>IFERROR(IF(P15="Probabilidad",(H15-(+H15*S15)),IF(P15="Impacto",H15,"")),"")</f>
        <v/>
      </c>
      <c r="Y15" s="43" t="str">
        <f>IFERROR(IF(X15="","",IF(X15&lt;=0.2,"Muy Baja",IF(X15&lt;=0.4,"Baja",IF(X15&lt;=0.6,"Media",IF(X15&lt;=0.8,"Alta","Muy Alta"))))),"")</f>
        <v/>
      </c>
      <c r="Z15" s="44" t="str">
        <f>+X15</f>
        <v/>
      </c>
      <c r="AA15" s="45" t="str">
        <f>IFERROR(IF(AB15="","",IF(AB15&lt;=0.2,"Leve",IF(AB15&lt;=0.4,"Menor",IF(AB15&lt;=0.6,"Moderado",IF(AB15&lt;=0.8,"Mayor","Catastrófico"))))),"")</f>
        <v/>
      </c>
      <c r="AB15" s="44" t="str">
        <f>IFERROR(IF(P15="Impacto",(L15-(+L15*S15)),IF(P15="Probabilidad",L15,"")),"")</f>
        <v/>
      </c>
      <c r="AC15" s="47" t="str">
        <f>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
      </c>
      <c r="AD15" s="50"/>
      <c r="AE15" s="15"/>
      <c r="AF15" s="6"/>
      <c r="AG15" s="16"/>
      <c r="AH15" s="16"/>
      <c r="AI15" s="15"/>
      <c r="AJ15" s="6"/>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row>
    <row r="16" spans="1:68" x14ac:dyDescent="0.2">
      <c r="A16" s="503"/>
      <c r="B16" s="423"/>
      <c r="C16" s="423"/>
      <c r="D16" s="504"/>
      <c r="E16" s="423"/>
      <c r="F16" s="501"/>
      <c r="G16" s="416"/>
      <c r="H16" s="305"/>
      <c r="I16" s="415"/>
      <c r="J16" s="305"/>
      <c r="K16" s="416"/>
      <c r="L16" s="305"/>
      <c r="M16" s="409"/>
      <c r="N16" s="99">
        <v>2</v>
      </c>
      <c r="O16" s="100"/>
      <c r="P16" s="101" t="str">
        <f t="shared" si="0"/>
        <v/>
      </c>
      <c r="Q16" s="38"/>
      <c r="R16" s="38"/>
      <c r="S16" s="39" t="str">
        <f t="shared" ref="S16:S17" si="9">IF(AND(Q16="Preventivo",R16="Automático"),"50%",IF(AND(Q16="Preventivo",R16="Manual"),"40%",IF(AND(Q16="Detectivo",R16="Automático"),"40%",IF(AND(Q16="Detectivo",R16="Manual"),"30%",IF(AND(Q16="Correctivo",R16="Automático"),"35%",IF(AND(Q16="Correctivo",R16="Manual"),"25%",""))))))</f>
        <v/>
      </c>
      <c r="T16" s="40"/>
      <c r="U16" s="41"/>
      <c r="V16" s="42"/>
      <c r="W16" s="4"/>
      <c r="X16" s="31" t="str">
        <f>IFERROR(IF(AND(P15="Probabilidad",P16="Probabilidad"),(Z15-(+Z15*S16)),IF(P16="Probabilidad",(H15-(+H15*S16)),IF(P16="Impacto",Z15,""))),"")</f>
        <v/>
      </c>
      <c r="Y16" s="43" t="str">
        <f t="shared" si="2"/>
        <v/>
      </c>
      <c r="Z16" s="44" t="str">
        <f t="shared" ref="Z16:Z17" si="10">+X16</f>
        <v/>
      </c>
      <c r="AA16" s="45" t="str">
        <f t="shared" si="7"/>
        <v/>
      </c>
      <c r="AB16" s="46" t="str">
        <f>IFERROR(IF(AND(P15="Impacto",P16="Impacto"),(AB12-(+AB12*S16)),IF(P16="Impacto",($L$15-(+$L$15*S16)),IF(P16="Probabilidad",AB12,""))),"")</f>
        <v/>
      </c>
      <c r="AC16" s="47" t="str">
        <f t="shared" ref="AC16:AC17" si="1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26"/>
      <c r="AE16" s="15"/>
      <c r="AF16" s="6"/>
      <c r="AG16" s="10"/>
      <c r="AH16" s="16"/>
      <c r="AI16" s="48"/>
      <c r="AJ16" s="6"/>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row>
    <row r="17" spans="1:68" x14ac:dyDescent="0.2">
      <c r="A17" s="503"/>
      <c r="B17" s="423"/>
      <c r="C17" s="423"/>
      <c r="D17" s="504"/>
      <c r="E17" s="423"/>
      <c r="F17" s="501"/>
      <c r="G17" s="416"/>
      <c r="H17" s="305"/>
      <c r="I17" s="415"/>
      <c r="J17" s="305"/>
      <c r="K17" s="416"/>
      <c r="L17" s="305"/>
      <c r="M17" s="409"/>
      <c r="N17" s="99">
        <v>3</v>
      </c>
      <c r="O17" s="100"/>
      <c r="P17" s="101" t="str">
        <f t="shared" si="0"/>
        <v/>
      </c>
      <c r="Q17" s="38"/>
      <c r="R17" s="38"/>
      <c r="S17" s="39" t="str">
        <f t="shared" si="9"/>
        <v/>
      </c>
      <c r="T17" s="40"/>
      <c r="U17" s="41"/>
      <c r="V17" s="42"/>
      <c r="W17" s="4"/>
      <c r="X17" s="31" t="str">
        <f>IFERROR(IF(AND(P16="Probabilidad",P17="Probabilidad"),(Z16-(+Z16*S17)),IF(AND(P16="Impacto",P17="Probabilidad"),(Z15-(+Z15*S17)),IF(P17="Impacto",Z16,""))),"")</f>
        <v/>
      </c>
      <c r="Y17" s="43" t="str">
        <f t="shared" si="2"/>
        <v/>
      </c>
      <c r="Z17" s="44" t="str">
        <f t="shared" si="10"/>
        <v/>
      </c>
      <c r="AA17" s="45" t="str">
        <f t="shared" si="7"/>
        <v/>
      </c>
      <c r="AB17" s="46" t="str">
        <f>IFERROR(IF(AND(P16="Impacto",P17="Impacto"),(AB16-(+AB16*S17)),IF(AND(P16="Probabilidad",P17="Impacto"),(AB15-(+AB15*S17)),IF(P17="Probabilidad",AB16,""))),"")</f>
        <v/>
      </c>
      <c r="AC17" s="47" t="str">
        <f t="shared" si="11"/>
        <v/>
      </c>
      <c r="AD17" s="26"/>
      <c r="AE17" s="15"/>
      <c r="AF17" s="6"/>
      <c r="AG17" s="10"/>
      <c r="AH17" s="16"/>
      <c r="AI17" s="48"/>
      <c r="AJ17" s="6"/>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row>
    <row r="18" spans="1:68" x14ac:dyDescent="0.2">
      <c r="A18" s="503">
        <v>4</v>
      </c>
      <c r="B18" s="423"/>
      <c r="C18" s="423"/>
      <c r="D18" s="504"/>
      <c r="E18" s="423"/>
      <c r="F18" s="501"/>
      <c r="G18" s="416" t="str">
        <f>IF(F18&lt;=0,"",IF(F18&lt;=2,"Muy Baja",IF(F18&lt;=24,"Baja",IF(F18&lt;=500,"Media",IF(F18&lt;=5000,"Alta","Muy Alta")))))</f>
        <v/>
      </c>
      <c r="H18" s="305" t="str">
        <f>IF(G18="","",IF(G18="Muy Baja",0.2,IF(G18="Baja",0.4,IF(G18="Media",0.6,IF(G18="Alta",0.8,IF(G18="Muy Alta",1,))))))</f>
        <v/>
      </c>
      <c r="I18" s="415"/>
      <c r="J18" s="305">
        <f>IF(NOT(ISERROR(MATCH(I18,'[25]Tabla Impacto'!$B$221:$B$223,0))),'[25]Tabla Impacto'!$F$223&amp;"Por favor no seleccionar los criterios de impacto(Afectación Económica o presupuestal y Pérdida Reputacional)",I18)</f>
        <v>0</v>
      </c>
      <c r="K18" s="416" t="str">
        <f>IF(OR(J18='[25]Tabla Impacto'!$C$11,J18='[25]Tabla Impacto'!$D$11),"Leve",IF(OR(J18='[25]Tabla Impacto'!$C$12,J18='[25]Tabla Impacto'!$D$12),"Menor",IF(OR(J18='[25]Tabla Impacto'!$C$13,J18='[25]Tabla Impacto'!$D$13),"Moderado",IF(OR(J18='[25]Tabla Impacto'!$C$14,J18='[25]Tabla Impacto'!$D$14),"Mayor",IF(OR(J18='[25]Tabla Impacto'!$C$15,J18='[25]Tabla Impacto'!$D$15),"Catastrófico","")))))</f>
        <v/>
      </c>
      <c r="L18" s="305" t="str">
        <f>IF(K18="","",IF(K18="Leve",0.2,IF(K18="Menor",0.4,IF(K18="Moderado",0.6,IF(K18="Mayor",0.8,IF(K18="Catastrófico",1,))))))</f>
        <v/>
      </c>
      <c r="M18" s="409" t="str">
        <f>IF(OR(AND(G18="Muy Baja",K18="Leve"),AND(G18="Muy Baja",K18="Menor"),AND(G18="Baja",K18="Leve")),"Bajo",IF(OR(AND(G18="Muy baja",K18="Moderado"),AND(G18="Baja",K18="Menor"),AND(G18="Baja",K18="Moderado"),AND(G18="Media",K18="Leve"),AND(G18="Media",K18="Menor"),AND(G18="Media",K18="Moderado"),AND(G18="Alta",K18="Leve"),AND(G18="Alta",K18="Menor")),"Moderado",IF(OR(AND(G18="Muy Baja",K18="Mayor"),AND(G18="Baja",K18="Mayor"),AND(G18="Media",K18="Mayor"),AND(G18="Alta",K18="Moderado"),AND(G18="Alta",K18="Mayor"),AND(G18="Muy Alta",K18="Leve"),AND(G18="Muy Alta",K18="Menor"),AND(G18="Muy Alta",K18="Moderado"),AND(G18="Muy Alta",K18="Mayor")),"Alto",IF(OR(AND(G18="Muy Baja",K18="Catastrófico"),AND(G18="Baja",K18="Catastrófico"),AND(G18="Media",K18="Catastrófico"),AND(G18="Alta",K18="Catastrófico"),AND(G18="Muy Alta",K18="Catastrófico")),"Extremo",""))))</f>
        <v/>
      </c>
      <c r="N18" s="99">
        <v>1</v>
      </c>
      <c r="O18" s="100"/>
      <c r="P18" s="101" t="str">
        <f t="shared" si="0"/>
        <v/>
      </c>
      <c r="Q18" s="38"/>
      <c r="R18" s="38"/>
      <c r="S18" s="39" t="str">
        <f>IF(AND(Q18="Preventivo",R18="Automático"),"50%",IF(AND(Q18="Preventivo",R18="Manual"),"40%",IF(AND(Q18="Detectivo",R18="Automático"),"40%",IF(AND(Q18="Detectivo",R18="Manual"),"30%",IF(AND(Q18="Correctivo",R18="Automático"),"35%",IF(AND(Q18="Correctivo",R18="Manual"),"25%",""))))))</f>
        <v/>
      </c>
      <c r="T18" s="40"/>
      <c r="U18" s="41"/>
      <c r="V18" s="42"/>
      <c r="W18" s="4"/>
      <c r="X18" s="31" t="str">
        <f>IFERROR(IF(P18="Probabilidad",(H18-(+H18*S18)),IF(P18="Impacto",H18,"")),"")</f>
        <v/>
      </c>
      <c r="Y18" s="43" t="str">
        <f>IFERROR(IF(X18="","",IF(X18&lt;=0.2,"Muy Baja",IF(X18&lt;=0.4,"Baja",IF(X18&lt;=0.6,"Media",IF(X18&lt;=0.8,"Alta","Muy Alta"))))),"")</f>
        <v/>
      </c>
      <c r="Z18" s="44" t="str">
        <f>+X18</f>
        <v/>
      </c>
      <c r="AA18" s="45" t="str">
        <f>IFERROR(IF(AB18="","",IF(AB18&lt;=0.2,"Leve",IF(AB18&lt;=0.4,"Menor",IF(AB18&lt;=0.6,"Moderado",IF(AB18&lt;=0.8,"Mayor","Catastrófico"))))),"")</f>
        <v/>
      </c>
      <c r="AB18" s="44" t="str">
        <f>IFERROR(IF(P18="Impacto",(L18-(+L18*S18)),IF(P18="Probabilidad",L18,"")),"")</f>
        <v/>
      </c>
      <c r="AC18" s="47"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50"/>
      <c r="AE18" s="15"/>
      <c r="AF18" s="6"/>
      <c r="AG18" s="16"/>
      <c r="AH18" s="16"/>
      <c r="AI18" s="15"/>
      <c r="AJ18" s="6"/>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row>
    <row r="19" spans="1:68" x14ac:dyDescent="0.2">
      <c r="A19" s="503"/>
      <c r="B19" s="423"/>
      <c r="C19" s="423"/>
      <c r="D19" s="504"/>
      <c r="E19" s="423"/>
      <c r="F19" s="501"/>
      <c r="G19" s="416"/>
      <c r="H19" s="305"/>
      <c r="I19" s="415"/>
      <c r="J19" s="305"/>
      <c r="K19" s="416"/>
      <c r="L19" s="305"/>
      <c r="M19" s="409"/>
      <c r="N19" s="99">
        <v>2</v>
      </c>
      <c r="O19" s="100"/>
      <c r="P19" s="101" t="str">
        <f t="shared" si="0"/>
        <v/>
      </c>
      <c r="Q19" s="38"/>
      <c r="R19" s="38"/>
      <c r="S19" s="39" t="str">
        <f t="shared" ref="S19:S20" si="12">IF(AND(Q19="Preventivo",R19="Automático"),"50%",IF(AND(Q19="Preventivo",R19="Manual"),"40%",IF(AND(Q19="Detectivo",R19="Automático"),"40%",IF(AND(Q19="Detectivo",R19="Manual"),"30%",IF(AND(Q19="Correctivo",R19="Automático"),"35%",IF(AND(Q19="Correctivo",R19="Manual"),"25%",""))))))</f>
        <v/>
      </c>
      <c r="T19" s="40"/>
      <c r="U19" s="41"/>
      <c r="V19" s="42"/>
      <c r="W19" s="4"/>
      <c r="X19" s="31" t="str">
        <f>IFERROR(IF(AND(P18="Probabilidad",P19="Probabilidad"),(Z18-(+Z18*S19)),IF(P19="Probabilidad",(H18-(+H18*S19)),IF(P19="Impacto",Z18,""))),"")</f>
        <v/>
      </c>
      <c r="Y19" s="43" t="str">
        <f t="shared" ref="Y19:Y20" si="13">IFERROR(IF(X19="","",IF(X19&lt;=0.2,"Muy Baja",IF(X19&lt;=0.4,"Baja",IF(X19&lt;=0.6,"Media",IF(X19&lt;=0.8,"Alta","Muy Alta"))))),"")</f>
        <v/>
      </c>
      <c r="Z19" s="44" t="str">
        <f t="shared" ref="Z19:Z20" si="14">+X19</f>
        <v/>
      </c>
      <c r="AA19" s="45" t="str">
        <f t="shared" ref="AA19:AA20" si="15">IFERROR(IF(AB19="","",IF(AB19&lt;=0.2,"Leve",IF(AB19&lt;=0.4,"Menor",IF(AB19&lt;=0.6,"Moderado",IF(AB19&lt;=0.8,"Mayor","Catastrófico"))))),"")</f>
        <v/>
      </c>
      <c r="AB19" s="46" t="str">
        <f>IFERROR(IF(AND(P18="Impacto",P19="Impacto"),(AB15-(+AB15*S19)),IF(P19="Impacto",($L$15-(+$L$15*S19)),IF(P19="Probabilidad",AB15,""))),"")</f>
        <v/>
      </c>
      <c r="AC19" s="47" t="str">
        <f t="shared" ref="AC19:AC20" si="16">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26"/>
      <c r="AE19" s="15"/>
      <c r="AF19" s="6"/>
      <c r="AG19" s="10"/>
      <c r="AH19" s="16"/>
      <c r="AI19" s="48"/>
      <c r="AJ19" s="6"/>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row>
    <row r="20" spans="1:68" x14ac:dyDescent="0.2">
      <c r="A20" s="503"/>
      <c r="B20" s="423"/>
      <c r="C20" s="423"/>
      <c r="D20" s="504"/>
      <c r="E20" s="423"/>
      <c r="F20" s="501"/>
      <c r="G20" s="416"/>
      <c r="H20" s="305"/>
      <c r="I20" s="415"/>
      <c r="J20" s="305"/>
      <c r="K20" s="416"/>
      <c r="L20" s="305"/>
      <c r="M20" s="409"/>
      <c r="N20" s="99">
        <v>3</v>
      </c>
      <c r="O20" s="100"/>
      <c r="P20" s="101" t="str">
        <f t="shared" si="0"/>
        <v/>
      </c>
      <c r="Q20" s="38"/>
      <c r="R20" s="38"/>
      <c r="S20" s="39" t="str">
        <f t="shared" si="12"/>
        <v/>
      </c>
      <c r="T20" s="40"/>
      <c r="U20" s="41"/>
      <c r="V20" s="42"/>
      <c r="W20" s="4"/>
      <c r="X20" s="31" t="str">
        <f>IFERROR(IF(AND(P19="Probabilidad",P20="Probabilidad"),(Z19-(+Z19*S20)),IF(AND(P19="Impacto",P20="Probabilidad"),(Z18-(+Z18*S20)),IF(P20="Impacto",Z19,""))),"")</f>
        <v/>
      </c>
      <c r="Y20" s="43" t="str">
        <f t="shared" si="13"/>
        <v/>
      </c>
      <c r="Z20" s="44" t="str">
        <f t="shared" si="14"/>
        <v/>
      </c>
      <c r="AA20" s="45" t="str">
        <f t="shared" si="15"/>
        <v/>
      </c>
      <c r="AB20" s="46" t="str">
        <f>IFERROR(IF(AND(P19="Impacto",P20="Impacto"),(AB19-(+AB19*S20)),IF(AND(P19="Probabilidad",P20="Impacto"),(AB18-(+AB18*S20)),IF(P20="Probabilidad",AB19,""))),"")</f>
        <v/>
      </c>
      <c r="AC20" s="47" t="str">
        <f t="shared" si="16"/>
        <v/>
      </c>
      <c r="AD20" s="26"/>
      <c r="AE20" s="15"/>
      <c r="AF20" s="6"/>
      <c r="AG20" s="10"/>
      <c r="AH20" s="16"/>
      <c r="AI20" s="48"/>
      <c r="AJ20" s="6"/>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row>
  </sheetData>
  <mergeCells count="99">
    <mergeCell ref="A1:B2"/>
    <mergeCell ref="C1:AH3"/>
    <mergeCell ref="AI1:AJ3"/>
    <mergeCell ref="A3:B3"/>
    <mergeCell ref="A4:B4"/>
    <mergeCell ref="C4:E4"/>
    <mergeCell ref="F4:AH5"/>
    <mergeCell ref="AI4:AJ4"/>
    <mergeCell ref="A5:B5"/>
    <mergeCell ref="C5:E5"/>
    <mergeCell ref="AI5:AJ5"/>
    <mergeCell ref="A7:F7"/>
    <mergeCell ref="G7:M7"/>
    <mergeCell ref="N7:W7"/>
    <mergeCell ref="X7:AD7"/>
    <mergeCell ref="AE7:AJ7"/>
    <mergeCell ref="L8:L9"/>
    <mergeCell ref="A8:A9"/>
    <mergeCell ref="B8:B9"/>
    <mergeCell ref="C8:C9"/>
    <mergeCell ref="D8:D9"/>
    <mergeCell ref="E8:E9"/>
    <mergeCell ref="F8:F9"/>
    <mergeCell ref="G8:G9"/>
    <mergeCell ref="H8:H9"/>
    <mergeCell ref="I8:I9"/>
    <mergeCell ref="J8:J9"/>
    <mergeCell ref="K8:K9"/>
    <mergeCell ref="AD8:AD9"/>
    <mergeCell ref="M8:M9"/>
    <mergeCell ref="N8:N9"/>
    <mergeCell ref="O8:O9"/>
    <mergeCell ref="P8:P9"/>
    <mergeCell ref="Q8:W8"/>
    <mergeCell ref="X8:X9"/>
    <mergeCell ref="Y8:Y9"/>
    <mergeCell ref="Z8:Z9"/>
    <mergeCell ref="AA8:AA9"/>
    <mergeCell ref="AB8:AB9"/>
    <mergeCell ref="AC8:AC9"/>
    <mergeCell ref="AK8:AK9"/>
    <mergeCell ref="A10:A11"/>
    <mergeCell ref="B10:B11"/>
    <mergeCell ref="C10:C11"/>
    <mergeCell ref="D10:D11"/>
    <mergeCell ref="E10:E11"/>
    <mergeCell ref="F10:F11"/>
    <mergeCell ref="G10:G11"/>
    <mergeCell ref="H10:H11"/>
    <mergeCell ref="I10:I11"/>
    <mergeCell ref="AE8:AE9"/>
    <mergeCell ref="AF8:AF9"/>
    <mergeCell ref="AG8:AG9"/>
    <mergeCell ref="AH8:AH9"/>
    <mergeCell ref="AI8:AI9"/>
    <mergeCell ref="AJ8:AJ9"/>
    <mergeCell ref="J10:J11"/>
    <mergeCell ref="K10:K11"/>
    <mergeCell ref="L10:L11"/>
    <mergeCell ref="M10:M11"/>
    <mergeCell ref="L12:L14"/>
    <mergeCell ref="M12:M14"/>
    <mergeCell ref="H12:H14"/>
    <mergeCell ref="A15:A17"/>
    <mergeCell ref="B15:B17"/>
    <mergeCell ref="C15:C17"/>
    <mergeCell ref="D15:D17"/>
    <mergeCell ref="E15:E17"/>
    <mergeCell ref="A12:A14"/>
    <mergeCell ref="B12:B14"/>
    <mergeCell ref="C12:C14"/>
    <mergeCell ref="D12:D14"/>
    <mergeCell ref="E12:E14"/>
    <mergeCell ref="I12:I14"/>
    <mergeCell ref="J12:J14"/>
    <mergeCell ref="K12:K14"/>
    <mergeCell ref="A18:A20"/>
    <mergeCell ref="B18:B20"/>
    <mergeCell ref="C18:C20"/>
    <mergeCell ref="D18:D20"/>
    <mergeCell ref="E18:E20"/>
    <mergeCell ref="I15:I17"/>
    <mergeCell ref="J15:J17"/>
    <mergeCell ref="K15:K17"/>
    <mergeCell ref="F15:F17"/>
    <mergeCell ref="G15:G17"/>
    <mergeCell ref="H15:H17"/>
    <mergeCell ref="F12:F14"/>
    <mergeCell ref="G12:G14"/>
    <mergeCell ref="L15:L17"/>
    <mergeCell ref="M15:M17"/>
    <mergeCell ref="L18:L20"/>
    <mergeCell ref="M18:M20"/>
    <mergeCell ref="F18:F20"/>
    <mergeCell ref="G18:G20"/>
    <mergeCell ref="H18:H20"/>
    <mergeCell ref="I18:I20"/>
    <mergeCell ref="J18:J20"/>
    <mergeCell ref="K18:K20"/>
  </mergeCells>
  <conditionalFormatting sqref="Y14">
    <cfRule type="cellIs" dxfId="211" priority="138" operator="equal">
      <formula>"Muy Alta"</formula>
    </cfRule>
    <cfRule type="cellIs" dxfId="210" priority="139" operator="equal">
      <formula>"Alta"</formula>
    </cfRule>
    <cfRule type="cellIs" dxfId="209" priority="140" operator="equal">
      <formula>"Media"</formula>
    </cfRule>
    <cfRule type="cellIs" dxfId="208" priority="141" operator="equal">
      <formula>"Baja"</formula>
    </cfRule>
    <cfRule type="cellIs" dxfId="207" priority="142" operator="equal">
      <formula>"Muy Baja"</formula>
    </cfRule>
  </conditionalFormatting>
  <conditionalFormatting sqref="AA14">
    <cfRule type="cellIs" dxfId="206" priority="133" operator="equal">
      <formula>"Catastrófico"</formula>
    </cfRule>
    <cfRule type="cellIs" dxfId="205" priority="134" operator="equal">
      <formula>"Mayor"</formula>
    </cfRule>
    <cfRule type="cellIs" dxfId="204" priority="135" operator="equal">
      <formula>"Moderado"</formula>
    </cfRule>
    <cfRule type="cellIs" dxfId="203" priority="136" operator="equal">
      <formula>"Menor"</formula>
    </cfRule>
    <cfRule type="cellIs" dxfId="202" priority="137" operator="equal">
      <formula>"Leve"</formula>
    </cfRule>
  </conditionalFormatting>
  <conditionalFormatting sqref="AC14">
    <cfRule type="cellIs" dxfId="201" priority="129" operator="equal">
      <formula>"Extremo"</formula>
    </cfRule>
    <cfRule type="cellIs" dxfId="200" priority="130" operator="equal">
      <formula>"Alto"</formula>
    </cfRule>
    <cfRule type="cellIs" dxfId="199" priority="131" operator="equal">
      <formula>"Moderado"</formula>
    </cfRule>
    <cfRule type="cellIs" dxfId="198" priority="132" operator="equal">
      <formula>"Bajo"</formula>
    </cfRule>
  </conditionalFormatting>
  <conditionalFormatting sqref="Y11">
    <cfRule type="cellIs" dxfId="197" priority="81" operator="equal">
      <formula>"Muy Alta"</formula>
    </cfRule>
    <cfRule type="cellIs" dxfId="196" priority="82" operator="equal">
      <formula>"Alta"</formula>
    </cfRule>
    <cfRule type="cellIs" dxfId="195" priority="83" operator="equal">
      <formula>"Media"</formula>
    </cfRule>
    <cfRule type="cellIs" dxfId="194" priority="84" operator="equal">
      <formula>"Baja"</formula>
    </cfRule>
    <cfRule type="cellIs" dxfId="193" priority="85" operator="equal">
      <formula>"Muy Baja"</formula>
    </cfRule>
  </conditionalFormatting>
  <conditionalFormatting sqref="AA11">
    <cfRule type="cellIs" dxfId="192" priority="76" operator="equal">
      <formula>"Catastrófico"</formula>
    </cfRule>
    <cfRule type="cellIs" dxfId="191" priority="77" operator="equal">
      <formula>"Mayor"</formula>
    </cfRule>
    <cfRule type="cellIs" dxfId="190" priority="78" operator="equal">
      <formula>"Moderado"</formula>
    </cfRule>
    <cfRule type="cellIs" dxfId="189" priority="79" operator="equal">
      <formula>"Menor"</formula>
    </cfRule>
    <cfRule type="cellIs" dxfId="188" priority="80" operator="equal">
      <formula>"Leve"</formula>
    </cfRule>
  </conditionalFormatting>
  <conditionalFormatting sqref="AC11">
    <cfRule type="cellIs" dxfId="187" priority="72" operator="equal">
      <formula>"Extremo"</formula>
    </cfRule>
    <cfRule type="cellIs" dxfId="186" priority="73" operator="equal">
      <formula>"Alto"</formula>
    </cfRule>
    <cfRule type="cellIs" dxfId="185" priority="74" operator="equal">
      <formula>"Moderado"</formula>
    </cfRule>
    <cfRule type="cellIs" dxfId="184" priority="75" operator="equal">
      <formula>"Bajo"</formula>
    </cfRule>
  </conditionalFormatting>
  <conditionalFormatting sqref="AC10">
    <cfRule type="cellIs" dxfId="183" priority="58" operator="equal">
      <formula>"Extremo"</formula>
    </cfRule>
    <cfRule type="cellIs" dxfId="182" priority="59" operator="equal">
      <formula>"Alto"</formula>
    </cfRule>
    <cfRule type="cellIs" dxfId="181" priority="60" operator="equal">
      <formula>"Moderado"</formula>
    </cfRule>
    <cfRule type="cellIs" dxfId="180" priority="61" operator="equal">
      <formula>"Bajo"</formula>
    </cfRule>
  </conditionalFormatting>
  <conditionalFormatting sqref="K15">
    <cfRule type="cellIs" dxfId="179" priority="208" operator="equal">
      <formula>"Catastrófico"</formula>
    </cfRule>
    <cfRule type="cellIs" dxfId="178" priority="209" operator="equal">
      <formula>"Mayor"</formula>
    </cfRule>
    <cfRule type="cellIs" dxfId="177" priority="210" operator="equal">
      <formula>"Moderado"</formula>
    </cfRule>
    <cfRule type="cellIs" dxfId="176" priority="211" operator="equal">
      <formula>"Menor"</formula>
    </cfRule>
    <cfRule type="cellIs" dxfId="175" priority="212" operator="equal">
      <formula>"Leve"</formula>
    </cfRule>
  </conditionalFormatting>
  <conditionalFormatting sqref="G15">
    <cfRule type="cellIs" dxfId="174" priority="203" operator="equal">
      <formula>"Muy Alta"</formula>
    </cfRule>
    <cfRule type="cellIs" dxfId="173" priority="204" operator="equal">
      <formula>"Alta"</formula>
    </cfRule>
    <cfRule type="cellIs" dxfId="172" priority="205" operator="equal">
      <formula>"Media"</formula>
    </cfRule>
    <cfRule type="cellIs" dxfId="171" priority="206" operator="equal">
      <formula>"Baja"</formula>
    </cfRule>
    <cfRule type="cellIs" dxfId="170" priority="207" operator="equal">
      <formula>"Muy Baja"</formula>
    </cfRule>
  </conditionalFormatting>
  <conditionalFormatting sqref="M15">
    <cfRule type="cellIs" dxfId="169" priority="199" operator="equal">
      <formula>"Extremo"</formula>
    </cfRule>
    <cfRule type="cellIs" dxfId="168" priority="200" operator="equal">
      <formula>"Alto"</formula>
    </cfRule>
    <cfRule type="cellIs" dxfId="167" priority="201" operator="equal">
      <formula>"Moderado"</formula>
    </cfRule>
    <cfRule type="cellIs" dxfId="166" priority="202" operator="equal">
      <formula>"Bajo"</formula>
    </cfRule>
  </conditionalFormatting>
  <conditionalFormatting sqref="Y17">
    <cfRule type="cellIs" dxfId="165" priority="194" operator="equal">
      <formula>"Muy Alta"</formula>
    </cfRule>
    <cfRule type="cellIs" dxfId="164" priority="195" operator="equal">
      <formula>"Alta"</formula>
    </cfRule>
    <cfRule type="cellIs" dxfId="163" priority="196" operator="equal">
      <formula>"Media"</formula>
    </cfRule>
    <cfRule type="cellIs" dxfId="162" priority="197" operator="equal">
      <formula>"Baja"</formula>
    </cfRule>
    <cfRule type="cellIs" dxfId="161" priority="198" operator="equal">
      <formula>"Muy Baja"</formula>
    </cfRule>
  </conditionalFormatting>
  <conditionalFormatting sqref="AA17">
    <cfRule type="cellIs" dxfId="160" priority="189" operator="equal">
      <formula>"Catastrófico"</formula>
    </cfRule>
    <cfRule type="cellIs" dxfId="159" priority="190" operator="equal">
      <formula>"Mayor"</formula>
    </cfRule>
    <cfRule type="cellIs" dxfId="158" priority="191" operator="equal">
      <formula>"Moderado"</formula>
    </cfRule>
    <cfRule type="cellIs" dxfId="157" priority="192" operator="equal">
      <formula>"Menor"</formula>
    </cfRule>
    <cfRule type="cellIs" dxfId="156" priority="193" operator="equal">
      <formula>"Leve"</formula>
    </cfRule>
  </conditionalFormatting>
  <conditionalFormatting sqref="AC17">
    <cfRule type="cellIs" dxfId="155" priority="185" operator="equal">
      <formula>"Extremo"</formula>
    </cfRule>
    <cfRule type="cellIs" dxfId="154" priority="186" operator="equal">
      <formula>"Alto"</formula>
    </cfRule>
    <cfRule type="cellIs" dxfId="153" priority="187" operator="equal">
      <formula>"Moderado"</formula>
    </cfRule>
    <cfRule type="cellIs" dxfId="152" priority="188" operator="equal">
      <formula>"Bajo"</formula>
    </cfRule>
  </conditionalFormatting>
  <conditionalFormatting sqref="Y16">
    <cfRule type="cellIs" dxfId="151" priority="180" operator="equal">
      <formula>"Muy Alta"</formula>
    </cfRule>
    <cfRule type="cellIs" dxfId="150" priority="181" operator="equal">
      <formula>"Alta"</formula>
    </cfRule>
    <cfRule type="cellIs" dxfId="149" priority="182" operator="equal">
      <formula>"Media"</formula>
    </cfRule>
    <cfRule type="cellIs" dxfId="148" priority="183" operator="equal">
      <formula>"Baja"</formula>
    </cfRule>
    <cfRule type="cellIs" dxfId="147" priority="184" operator="equal">
      <formula>"Muy Baja"</formula>
    </cfRule>
  </conditionalFormatting>
  <conditionalFormatting sqref="AA16">
    <cfRule type="cellIs" dxfId="146" priority="175" operator="equal">
      <formula>"Catastrófico"</formula>
    </cfRule>
    <cfRule type="cellIs" dxfId="145" priority="176" operator="equal">
      <formula>"Mayor"</formula>
    </cfRule>
    <cfRule type="cellIs" dxfId="144" priority="177" operator="equal">
      <formula>"Moderado"</formula>
    </cfRule>
    <cfRule type="cellIs" dxfId="143" priority="178" operator="equal">
      <formula>"Menor"</formula>
    </cfRule>
    <cfRule type="cellIs" dxfId="142" priority="179" operator="equal">
      <formula>"Leve"</formula>
    </cfRule>
  </conditionalFormatting>
  <conditionalFormatting sqref="AC16">
    <cfRule type="cellIs" dxfId="141" priority="171" operator="equal">
      <formula>"Extremo"</formula>
    </cfRule>
    <cfRule type="cellIs" dxfId="140" priority="172" operator="equal">
      <formula>"Alto"</formula>
    </cfRule>
    <cfRule type="cellIs" dxfId="139" priority="173" operator="equal">
      <formula>"Moderado"</formula>
    </cfRule>
    <cfRule type="cellIs" dxfId="138" priority="174" operator="equal">
      <formula>"Bajo"</formula>
    </cfRule>
  </conditionalFormatting>
  <conditionalFormatting sqref="Y15">
    <cfRule type="cellIs" dxfId="137" priority="166" operator="equal">
      <formula>"Muy Alta"</formula>
    </cfRule>
    <cfRule type="cellIs" dxfId="136" priority="167" operator="equal">
      <formula>"Alta"</formula>
    </cfRule>
    <cfRule type="cellIs" dxfId="135" priority="168" operator="equal">
      <formula>"Media"</formula>
    </cfRule>
    <cfRule type="cellIs" dxfId="134" priority="169" operator="equal">
      <formula>"Baja"</formula>
    </cfRule>
    <cfRule type="cellIs" dxfId="133" priority="170" operator="equal">
      <formula>"Muy Baja"</formula>
    </cfRule>
  </conditionalFormatting>
  <conditionalFormatting sqref="AA15">
    <cfRule type="cellIs" dxfId="132" priority="161" operator="equal">
      <formula>"Catastrófico"</formula>
    </cfRule>
    <cfRule type="cellIs" dxfId="131" priority="162" operator="equal">
      <formula>"Mayor"</formula>
    </cfRule>
    <cfRule type="cellIs" dxfId="130" priority="163" operator="equal">
      <formula>"Moderado"</formula>
    </cfRule>
    <cfRule type="cellIs" dxfId="129" priority="164" operator="equal">
      <formula>"Menor"</formula>
    </cfRule>
    <cfRule type="cellIs" dxfId="128" priority="165" operator="equal">
      <formula>"Leve"</formula>
    </cfRule>
  </conditionalFormatting>
  <conditionalFormatting sqref="AC15">
    <cfRule type="cellIs" dxfId="127" priority="157" operator="equal">
      <formula>"Extremo"</formula>
    </cfRule>
    <cfRule type="cellIs" dxfId="126" priority="158" operator="equal">
      <formula>"Alto"</formula>
    </cfRule>
    <cfRule type="cellIs" dxfId="125" priority="159" operator="equal">
      <formula>"Moderado"</formula>
    </cfRule>
    <cfRule type="cellIs" dxfId="124" priority="160" operator="equal">
      <formula>"Bajo"</formula>
    </cfRule>
  </conditionalFormatting>
  <conditionalFormatting sqref="K12">
    <cfRule type="cellIs" dxfId="123" priority="152" operator="equal">
      <formula>"Catastrófico"</formula>
    </cfRule>
    <cfRule type="cellIs" dxfId="122" priority="153" operator="equal">
      <formula>"Mayor"</formula>
    </cfRule>
    <cfRule type="cellIs" dxfId="121" priority="154" operator="equal">
      <formula>"Moderado"</formula>
    </cfRule>
    <cfRule type="cellIs" dxfId="120" priority="155" operator="equal">
      <formula>"Menor"</formula>
    </cfRule>
    <cfRule type="cellIs" dxfId="119" priority="156" operator="equal">
      <formula>"Leve"</formula>
    </cfRule>
  </conditionalFormatting>
  <conditionalFormatting sqref="G12">
    <cfRule type="cellIs" dxfId="118" priority="147" operator="equal">
      <formula>"Muy Alta"</formula>
    </cfRule>
    <cfRule type="cellIs" dxfId="117" priority="148" operator="equal">
      <formula>"Alta"</formula>
    </cfRule>
    <cfRule type="cellIs" dxfId="116" priority="149" operator="equal">
      <formula>"Media"</formula>
    </cfRule>
    <cfRule type="cellIs" dxfId="115" priority="150" operator="equal">
      <formula>"Baja"</formula>
    </cfRule>
    <cfRule type="cellIs" dxfId="114" priority="151" operator="equal">
      <formula>"Muy Baja"</formula>
    </cfRule>
  </conditionalFormatting>
  <conditionalFormatting sqref="M12">
    <cfRule type="cellIs" dxfId="113" priority="143" operator="equal">
      <formula>"Extremo"</formula>
    </cfRule>
    <cfRule type="cellIs" dxfId="112" priority="144" operator="equal">
      <formula>"Alto"</formula>
    </cfRule>
    <cfRule type="cellIs" dxfId="111" priority="145" operator="equal">
      <formula>"Moderado"</formula>
    </cfRule>
    <cfRule type="cellIs" dxfId="110" priority="146" operator="equal">
      <formula>"Bajo"</formula>
    </cfRule>
  </conditionalFormatting>
  <conditionalFormatting sqref="Y13">
    <cfRule type="cellIs" dxfId="109" priority="124" operator="equal">
      <formula>"Muy Alta"</formula>
    </cfRule>
    <cfRule type="cellIs" dxfId="108" priority="125" operator="equal">
      <formula>"Alta"</formula>
    </cfRule>
    <cfRule type="cellIs" dxfId="107" priority="126" operator="equal">
      <formula>"Media"</formula>
    </cfRule>
    <cfRule type="cellIs" dxfId="106" priority="127" operator="equal">
      <formula>"Baja"</formula>
    </cfRule>
    <cfRule type="cellIs" dxfId="105" priority="128" operator="equal">
      <formula>"Muy Baja"</formula>
    </cfRule>
  </conditionalFormatting>
  <conditionalFormatting sqref="AA13">
    <cfRule type="cellIs" dxfId="104" priority="119" operator="equal">
      <formula>"Catastrófico"</formula>
    </cfRule>
    <cfRule type="cellIs" dxfId="103" priority="120" operator="equal">
      <formula>"Mayor"</formula>
    </cfRule>
    <cfRule type="cellIs" dxfId="102" priority="121" operator="equal">
      <formula>"Moderado"</formula>
    </cfRule>
    <cfRule type="cellIs" dxfId="101" priority="122" operator="equal">
      <formula>"Menor"</formula>
    </cfRule>
    <cfRule type="cellIs" dxfId="100" priority="123" operator="equal">
      <formula>"Leve"</formula>
    </cfRule>
  </conditionalFormatting>
  <conditionalFormatting sqref="AC13">
    <cfRule type="cellIs" dxfId="99" priority="115" operator="equal">
      <formula>"Extremo"</formula>
    </cfRule>
    <cfRule type="cellIs" dxfId="98" priority="116" operator="equal">
      <formula>"Alto"</formula>
    </cfRule>
    <cfRule type="cellIs" dxfId="97" priority="117" operator="equal">
      <formula>"Moderado"</formula>
    </cfRule>
    <cfRule type="cellIs" dxfId="96" priority="118" operator="equal">
      <formula>"Bajo"</formula>
    </cfRule>
  </conditionalFormatting>
  <conditionalFormatting sqref="Y12">
    <cfRule type="cellIs" dxfId="95" priority="110" operator="equal">
      <formula>"Muy Alta"</formula>
    </cfRule>
    <cfRule type="cellIs" dxfId="94" priority="111" operator="equal">
      <formula>"Alta"</formula>
    </cfRule>
    <cfRule type="cellIs" dxfId="93" priority="112" operator="equal">
      <formula>"Media"</formula>
    </cfRule>
    <cfRule type="cellIs" dxfId="92" priority="113" operator="equal">
      <formula>"Baja"</formula>
    </cfRule>
    <cfRule type="cellIs" dxfId="91" priority="114" operator="equal">
      <formula>"Muy Baja"</formula>
    </cfRule>
  </conditionalFormatting>
  <conditionalFormatting sqref="AA12">
    <cfRule type="cellIs" dxfId="90" priority="105" operator="equal">
      <formula>"Catastrófico"</formula>
    </cfRule>
    <cfRule type="cellIs" dxfId="89" priority="106" operator="equal">
      <formula>"Mayor"</formula>
    </cfRule>
    <cfRule type="cellIs" dxfId="88" priority="107" operator="equal">
      <formula>"Moderado"</formula>
    </cfRule>
    <cfRule type="cellIs" dxfId="87" priority="108" operator="equal">
      <formula>"Menor"</formula>
    </cfRule>
    <cfRule type="cellIs" dxfId="86" priority="109" operator="equal">
      <formula>"Leve"</formula>
    </cfRule>
  </conditionalFormatting>
  <conditionalFormatting sqref="AC12">
    <cfRule type="cellIs" dxfId="85" priority="101" operator="equal">
      <formula>"Extremo"</formula>
    </cfRule>
    <cfRule type="cellIs" dxfId="84" priority="102" operator="equal">
      <formula>"Alto"</formula>
    </cfRule>
    <cfRule type="cellIs" dxfId="83" priority="103" operator="equal">
      <formula>"Moderado"</formula>
    </cfRule>
    <cfRule type="cellIs" dxfId="82" priority="104" operator="equal">
      <formula>"Bajo"</formula>
    </cfRule>
  </conditionalFormatting>
  <conditionalFormatting sqref="K10">
    <cfRule type="cellIs" dxfId="81" priority="96" operator="equal">
      <formula>"Catastrófico"</formula>
    </cfRule>
    <cfRule type="cellIs" dxfId="80" priority="97" operator="equal">
      <formula>"Mayor"</formula>
    </cfRule>
    <cfRule type="cellIs" dxfId="79" priority="98" operator="equal">
      <formula>"Moderado"</formula>
    </cfRule>
    <cfRule type="cellIs" dxfId="78" priority="99" operator="equal">
      <formula>"Menor"</formula>
    </cfRule>
    <cfRule type="cellIs" dxfId="77" priority="100" operator="equal">
      <formula>"Leve"</formula>
    </cfRule>
  </conditionalFormatting>
  <conditionalFormatting sqref="G10">
    <cfRule type="cellIs" dxfId="76" priority="91" operator="equal">
      <formula>"Muy Alta"</formula>
    </cfRule>
    <cfRule type="cellIs" dxfId="75" priority="92" operator="equal">
      <formula>"Alta"</formula>
    </cfRule>
    <cfRule type="cellIs" dxfId="74" priority="93" operator="equal">
      <formula>"Media"</formula>
    </cfRule>
    <cfRule type="cellIs" dxfId="73" priority="94" operator="equal">
      <formula>"Baja"</formula>
    </cfRule>
    <cfRule type="cellIs" dxfId="72" priority="95" operator="equal">
      <formula>"Muy Baja"</formula>
    </cfRule>
  </conditionalFormatting>
  <conditionalFormatting sqref="M10">
    <cfRule type="cellIs" dxfId="71" priority="87" operator="equal">
      <formula>"Extremo"</formula>
    </cfRule>
    <cfRule type="cellIs" dxfId="70" priority="88" operator="equal">
      <formula>"Alto"</formula>
    </cfRule>
    <cfRule type="cellIs" dxfId="69" priority="89" operator="equal">
      <formula>"Moderado"</formula>
    </cfRule>
    <cfRule type="cellIs" dxfId="68" priority="90" operator="equal">
      <formula>"Bajo"</formula>
    </cfRule>
  </conditionalFormatting>
  <conditionalFormatting sqref="J10">
    <cfRule type="containsText" dxfId="67" priority="86" operator="containsText" text="❌">
      <formula>NOT(ISERROR(SEARCH("❌",J10)))</formula>
    </cfRule>
  </conditionalFormatting>
  <conditionalFormatting sqref="Y10">
    <cfRule type="cellIs" dxfId="66" priority="67" operator="equal">
      <formula>"Muy Alta"</formula>
    </cfRule>
    <cfRule type="cellIs" dxfId="65" priority="68" operator="equal">
      <formula>"Alta"</formula>
    </cfRule>
    <cfRule type="cellIs" dxfId="64" priority="69" operator="equal">
      <formula>"Media"</formula>
    </cfRule>
    <cfRule type="cellIs" dxfId="63" priority="70" operator="equal">
      <formula>"Baja"</formula>
    </cfRule>
    <cfRule type="cellIs" dxfId="62" priority="71" operator="equal">
      <formula>"Muy Baja"</formula>
    </cfRule>
  </conditionalFormatting>
  <conditionalFormatting sqref="AA10">
    <cfRule type="cellIs" dxfId="61" priority="62" operator="equal">
      <formula>"Catastrófico"</formula>
    </cfRule>
    <cfRule type="cellIs" dxfId="60" priority="63" operator="equal">
      <formula>"Mayor"</formula>
    </cfRule>
    <cfRule type="cellIs" dxfId="59" priority="64" operator="equal">
      <formula>"Moderado"</formula>
    </cfRule>
    <cfRule type="cellIs" dxfId="58" priority="65" operator="equal">
      <formula>"Menor"</formula>
    </cfRule>
    <cfRule type="cellIs" dxfId="57" priority="66" operator="equal">
      <formula>"Leve"</formula>
    </cfRule>
  </conditionalFormatting>
  <conditionalFormatting sqref="J12">
    <cfRule type="containsText" dxfId="56" priority="57" operator="containsText" text="❌">
      <formula>NOT(ISERROR(SEARCH("❌",J12)))</formula>
    </cfRule>
  </conditionalFormatting>
  <conditionalFormatting sqref="K18">
    <cfRule type="cellIs" dxfId="55" priority="52" operator="equal">
      <formula>"Catastrófico"</formula>
    </cfRule>
    <cfRule type="cellIs" dxfId="54" priority="53" operator="equal">
      <formula>"Mayor"</formula>
    </cfRule>
    <cfRule type="cellIs" dxfId="53" priority="54" operator="equal">
      <formula>"Moderado"</formula>
    </cfRule>
    <cfRule type="cellIs" dxfId="52" priority="55" operator="equal">
      <formula>"Menor"</formula>
    </cfRule>
    <cfRule type="cellIs" dxfId="51" priority="56" operator="equal">
      <formula>"Leve"</formula>
    </cfRule>
  </conditionalFormatting>
  <conditionalFormatting sqref="G18">
    <cfRule type="cellIs" dxfId="50" priority="47" operator="equal">
      <formula>"Muy Alta"</formula>
    </cfRule>
    <cfRule type="cellIs" dxfId="49" priority="48" operator="equal">
      <formula>"Alta"</formula>
    </cfRule>
    <cfRule type="cellIs" dxfId="48" priority="49" operator="equal">
      <formula>"Media"</formula>
    </cfRule>
    <cfRule type="cellIs" dxfId="47" priority="50" operator="equal">
      <formula>"Baja"</formula>
    </cfRule>
    <cfRule type="cellIs" dxfId="46" priority="51" operator="equal">
      <formula>"Muy Baja"</formula>
    </cfRule>
  </conditionalFormatting>
  <conditionalFormatting sqref="M18">
    <cfRule type="cellIs" dxfId="45" priority="43" operator="equal">
      <formula>"Extremo"</formula>
    </cfRule>
    <cfRule type="cellIs" dxfId="44" priority="44" operator="equal">
      <formula>"Alto"</formula>
    </cfRule>
    <cfRule type="cellIs" dxfId="43" priority="45" operator="equal">
      <formula>"Moderado"</formula>
    </cfRule>
    <cfRule type="cellIs" dxfId="42" priority="46" operator="equal">
      <formula>"Bajo"</formula>
    </cfRule>
  </conditionalFormatting>
  <conditionalFormatting sqref="Y20">
    <cfRule type="cellIs" dxfId="41" priority="38" operator="equal">
      <formula>"Muy Alta"</formula>
    </cfRule>
    <cfRule type="cellIs" dxfId="40" priority="39" operator="equal">
      <formula>"Alta"</formula>
    </cfRule>
    <cfRule type="cellIs" dxfId="39" priority="40" operator="equal">
      <formula>"Media"</formula>
    </cfRule>
    <cfRule type="cellIs" dxfId="38" priority="41" operator="equal">
      <formula>"Baja"</formula>
    </cfRule>
    <cfRule type="cellIs" dxfId="37" priority="42" operator="equal">
      <formula>"Muy Baja"</formula>
    </cfRule>
  </conditionalFormatting>
  <conditionalFormatting sqref="AA20">
    <cfRule type="cellIs" dxfId="36" priority="33" operator="equal">
      <formula>"Catastrófico"</formula>
    </cfRule>
    <cfRule type="cellIs" dxfId="35" priority="34" operator="equal">
      <formula>"Mayor"</formula>
    </cfRule>
    <cfRule type="cellIs" dxfId="34" priority="35" operator="equal">
      <formula>"Moderado"</formula>
    </cfRule>
    <cfRule type="cellIs" dxfId="33" priority="36" operator="equal">
      <formula>"Menor"</formula>
    </cfRule>
    <cfRule type="cellIs" dxfId="32" priority="37" operator="equal">
      <formula>"Leve"</formula>
    </cfRule>
  </conditionalFormatting>
  <conditionalFormatting sqref="AC20">
    <cfRule type="cellIs" dxfId="31" priority="29" operator="equal">
      <formula>"Extremo"</formula>
    </cfRule>
    <cfRule type="cellIs" dxfId="30" priority="30" operator="equal">
      <formula>"Alto"</formula>
    </cfRule>
    <cfRule type="cellIs" dxfId="29" priority="31" operator="equal">
      <formula>"Moderado"</formula>
    </cfRule>
    <cfRule type="cellIs" dxfId="28" priority="32" operator="equal">
      <formula>"Bajo"</formula>
    </cfRule>
  </conditionalFormatting>
  <conditionalFormatting sqref="Y19">
    <cfRule type="cellIs" dxfId="27" priority="24" operator="equal">
      <formula>"Muy Alta"</formula>
    </cfRule>
    <cfRule type="cellIs" dxfId="26" priority="25" operator="equal">
      <formula>"Alta"</formula>
    </cfRule>
    <cfRule type="cellIs" dxfId="25" priority="26" operator="equal">
      <formula>"Media"</formula>
    </cfRule>
    <cfRule type="cellIs" dxfId="24" priority="27" operator="equal">
      <formula>"Baja"</formula>
    </cfRule>
    <cfRule type="cellIs" dxfId="23" priority="28" operator="equal">
      <formula>"Muy Baja"</formula>
    </cfRule>
  </conditionalFormatting>
  <conditionalFormatting sqref="AA19">
    <cfRule type="cellIs" dxfId="22" priority="19" operator="equal">
      <formula>"Catastrófico"</formula>
    </cfRule>
    <cfRule type="cellIs" dxfId="21" priority="20" operator="equal">
      <formula>"Mayor"</formula>
    </cfRule>
    <cfRule type="cellIs" dxfId="20" priority="21" operator="equal">
      <formula>"Moderado"</formula>
    </cfRule>
    <cfRule type="cellIs" dxfId="19" priority="22" operator="equal">
      <formula>"Menor"</formula>
    </cfRule>
    <cfRule type="cellIs" dxfId="18" priority="23" operator="equal">
      <formula>"Leve"</formula>
    </cfRule>
  </conditionalFormatting>
  <conditionalFormatting sqref="AC19">
    <cfRule type="cellIs" dxfId="17" priority="15" operator="equal">
      <formula>"Extremo"</formula>
    </cfRule>
    <cfRule type="cellIs" dxfId="16" priority="16" operator="equal">
      <formula>"Alto"</formula>
    </cfRule>
    <cfRule type="cellIs" dxfId="15" priority="17" operator="equal">
      <formula>"Moderado"</formula>
    </cfRule>
    <cfRule type="cellIs" dxfId="14" priority="18" operator="equal">
      <formula>"Bajo"</formula>
    </cfRule>
  </conditionalFormatting>
  <conditionalFormatting sqref="Y18">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A18">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C18">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400-000000000000}">
          <x14:formula1>
            <xm:f>'\\HSRTUNCLU\EvidenciasMapasRiesgo\PROCESO EVALUACIÓN\CONTROL INTERNO\Riesgos de Proceso\[OACI-MR-01 CONTROL INTERNO.xlsx]Tabla Impacto'!#REF!</xm:f>
          </x14:formula1>
          <xm:sqref>I10:I20</xm:sqref>
        </x14:dataValidation>
        <x14:dataValidation type="custom" allowBlank="1" showInputMessage="1" showErrorMessage="1" error="Recuerde que las acciones se generan bajo la medida de mitigar el riesgo" xr:uid="{00000000-0002-0000-0400-000001000000}">
          <x14:formula1>
            <xm:f>IF(OR(AD10='\\HSRTUNCLU\EvidenciasMapasRiesgo\PROCESO EVALUACIÓN\CONTROL INTERNO\Riesgos de Proceso\[OACI-MR-01 CONTROL INTERNO.xlsx]Opciones Tratamiento'!#REF!,AD10='\\HSRTUNCLU\EvidenciasMapasRiesgo\PROCESO EVALUACIÓN\CONTROL INTERNO\Riesgos de Proceso\[OACI-MR-01 CONTROL INTERNO.xlsx]Opciones Tratamiento'!#REF!,AD10='\\HSRTUNCLU\EvidenciasMapasRiesgo\PROCESO EVALUACIÓN\CONTROL INTERNO\Riesgos de Proceso\[OACI-MR-01 CONTROL INTERNO.xlsx]Opciones Tratamiento'!#REF!),ISBLANK(AD10),ISTEXT(AD10))</xm:f>
          </x14:formula1>
          <xm:sqref>AE10:AE20</xm:sqref>
        </x14:dataValidation>
        <x14:dataValidation type="custom" allowBlank="1" showInputMessage="1" showErrorMessage="1" error="Recuerde que las acciones se generan bajo la medida de mitigar el riesgo" xr:uid="{00000000-0002-0000-0400-000002000000}">
          <x14:formula1>
            <xm:f>IF(OR(AD10='\\HSRTUNCLU\EvidenciasMapasRiesgo\PROCESO EVALUACIÓN\CONTROL INTERNO\Riesgos de Proceso\[OACI-MR-01 CONTROL INTERNO.xlsx]Opciones Tratamiento'!#REF!,AD10='\\HSRTUNCLU\EvidenciasMapasRiesgo\PROCESO EVALUACIÓN\CONTROL INTERNO\Riesgos de Proceso\[OACI-MR-01 CONTROL INTERNO.xlsx]Opciones Tratamiento'!#REF!,AD10='\\HSRTUNCLU\EvidenciasMapasRiesgo\PROCESO EVALUACIÓN\CONTROL INTERNO\Riesgos de Proceso\[OACI-MR-01 CONTROL INTERNO.xlsx]Opciones Tratamiento'!#REF!),ISBLANK(AD10),ISTEXT(AD10))</xm:f>
          </x14:formula1>
          <xm:sqref>AF10:AF20</xm:sqref>
        </x14:dataValidation>
        <x14:dataValidation type="custom" allowBlank="1" showInputMessage="1" showErrorMessage="1" error="Recuerde que las acciones se generan bajo la medida de mitigar el riesgo" xr:uid="{00000000-0002-0000-0400-000003000000}">
          <x14:formula1>
            <xm:f>IF(OR(AD10='\\HSRTUNCLU\EvidenciasMapasRiesgo\PROCESO EVALUACIÓN\CONTROL INTERNO\Riesgos de Proceso\[OACI-MR-01 CONTROL INTERNO.xlsx]Opciones Tratamiento'!#REF!,AD10='\\HSRTUNCLU\EvidenciasMapasRiesgo\PROCESO EVALUACIÓN\CONTROL INTERNO\Riesgos de Proceso\[OACI-MR-01 CONTROL INTERNO.xlsx]Opciones Tratamiento'!#REF!,AD10='\\HSRTUNCLU\EvidenciasMapasRiesgo\PROCESO EVALUACIÓN\CONTROL INTERNO\Riesgos de Proceso\[OACI-MR-01 CONTROL INTERNO.xlsx]Opciones Tratamiento'!#REF!),ISBLANK(AD10),ISTEXT(AD10))</xm:f>
          </x14:formula1>
          <xm:sqref>AG10:AG20</xm:sqref>
        </x14:dataValidation>
        <x14:dataValidation type="custom" allowBlank="1" showInputMessage="1" showErrorMessage="1" error="Recuerde que las acciones se generan bajo la medida de mitigar el riesgo" xr:uid="{00000000-0002-0000-0400-000004000000}">
          <x14:formula1>
            <xm:f>IF(OR(AD10='\\HSRTUNCLU\EvidenciasMapasRiesgo\PROCESO EVALUACIÓN\CONTROL INTERNO\Riesgos de Proceso\[OACI-MR-01 CONTROL INTERNO.xlsx]Opciones Tratamiento'!#REF!,AD10='\\HSRTUNCLU\EvidenciasMapasRiesgo\PROCESO EVALUACIÓN\CONTROL INTERNO\Riesgos de Proceso\[OACI-MR-01 CONTROL INTERNO.xlsx]Opciones Tratamiento'!#REF!,AD10='\\HSRTUNCLU\EvidenciasMapasRiesgo\PROCESO EVALUACIÓN\CONTROL INTERNO\Riesgos de Proceso\[OACI-MR-01 CONTROL INTERNO.xlsx]Opciones Tratamiento'!#REF!),ISBLANK(AD10),ISTEXT(AD10))</xm:f>
          </x14:formula1>
          <xm:sqref>AH10:AH20</xm:sqref>
        </x14:dataValidation>
        <x14:dataValidation type="custom" allowBlank="1" showInputMessage="1" showErrorMessage="1" error="Recuerde que las acciones se generan bajo la medida de mitigar el riesgo" xr:uid="{00000000-0002-0000-0400-000005000000}">
          <x14:formula1>
            <xm:f>IF(OR(AD10='\\HSRTUNCLU\EvidenciasMapasRiesgo\PROCESO EVALUACIÓN\CONTROL INTERNO\Riesgos de Proceso\[OACI-MR-01 CONTROL INTERNO.xlsx]Opciones Tratamiento'!#REF!,AD10='\\HSRTUNCLU\EvidenciasMapasRiesgo\PROCESO EVALUACIÓN\CONTROL INTERNO\Riesgos de Proceso\[OACI-MR-01 CONTROL INTERNO.xlsx]Opciones Tratamiento'!#REF!,AD10='\\HSRTUNCLU\EvidenciasMapasRiesgo\PROCESO EVALUACIÓN\CONTROL INTERNO\Riesgos de Proceso\[OACI-MR-01 CONTROL INTERNO.xlsx]Opciones Tratamiento'!#REF!),ISBLANK(AD10),ISTEXT(AD10))</xm:f>
          </x14:formula1>
          <xm:sqref>AI10:AI20</xm:sqref>
        </x14:dataValidation>
        <x14:dataValidation type="list" allowBlank="1" showInputMessage="1" showErrorMessage="1" xr:uid="{00000000-0002-0000-0400-000006000000}">
          <x14:formula1>
            <xm:f>'\\HSRTUNCLU\EvidenciasMapasRiesgo\PROCESO EVALUACIÓN\CONTROL INTERNO\Riesgos de Proceso\[OACI-MR-01 CONTROL INTERNO.xlsx]Opciones Tratamiento'!#REF!</xm:f>
          </x14:formula1>
          <xm:sqref>AJ10:AJ13 AJ15:AJ16 AJ18:AJ19 E10:E20 AD10:AD20 B10:B20</xm:sqref>
        </x14:dataValidation>
        <x14:dataValidation type="list" allowBlank="1" showInputMessage="1" showErrorMessage="1" xr:uid="{00000000-0002-0000-0400-000007000000}">
          <x14:formula1>
            <xm:f>'\\HSRTUNCLU\EvidenciasMapasRiesgo\PROCESO EVALUACIÓN\CONTROL INTERNO\Riesgos de Proceso\[OACI-MR-01 CONTROL INTERNO.xlsx]Tabla Valoración controles'!#REF!</xm:f>
          </x14:formula1>
          <xm:sqref>Q15:R20 T15:V20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2EDDDB26466234C975869C203F7F22F" ma:contentTypeVersion="3" ma:contentTypeDescription="Crear nuevo documento." ma:contentTypeScope="" ma:versionID="d261d347ce681197e52ccdda92a059e4">
  <xsd:schema xmlns:xsd="http://www.w3.org/2001/XMLSchema" xmlns:xs="http://www.w3.org/2001/XMLSchema" xmlns:p="http://schemas.microsoft.com/office/2006/metadata/properties" xmlns:ns3="be5a505b-9de0-4da7-8b08-10a6798294e0" targetNamespace="http://schemas.microsoft.com/office/2006/metadata/properties" ma:root="true" ma:fieldsID="98ae52dc01de4cb3e17e59d9345acc1d" ns3:_="">
    <xsd:import namespace="be5a505b-9de0-4da7-8b08-10a6798294e0"/>
    <xsd:element name="properties">
      <xsd:complexType>
        <xsd:sequence>
          <xsd:element name="documentManagement">
            <xsd:complexType>
              <xsd:all>
                <xsd:element ref="ns3:MediaServiceMetadata" minOccurs="0"/>
                <xsd:element ref="ns3:MediaServiceFastMetadata"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5a505b-9de0-4da7-8b08-10a6798294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e5a505b-9de0-4da7-8b08-10a6798294e0" xsi:nil="true"/>
  </documentManagement>
</p:properties>
</file>

<file path=customXml/itemProps1.xml><?xml version="1.0" encoding="utf-8"?>
<ds:datastoreItem xmlns:ds="http://schemas.openxmlformats.org/officeDocument/2006/customXml" ds:itemID="{C0FB01F7-71BA-40D5-897B-16D19E2109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5a505b-9de0-4da7-8b08-10a6798294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2EA617-6454-40C2-AF67-5C0485FDCC79}">
  <ds:schemaRefs>
    <ds:schemaRef ds:uri="http://schemas.microsoft.com/sharepoint/v3/contenttype/forms"/>
  </ds:schemaRefs>
</ds:datastoreItem>
</file>

<file path=customXml/itemProps3.xml><?xml version="1.0" encoding="utf-8"?>
<ds:datastoreItem xmlns:ds="http://schemas.openxmlformats.org/officeDocument/2006/customXml" ds:itemID="{0520A49B-26D6-42EE-ACA5-81F235566DD9}">
  <ds:schemaRefs>
    <ds:schemaRef ds:uri="http://purl.org/dc/terms/"/>
    <ds:schemaRef ds:uri="http://purl.org/dc/dcmitype/"/>
    <ds:schemaRef ds:uri="http://schemas.microsoft.com/office/2006/metadata/properties"/>
    <ds:schemaRef ds:uri="http://purl.org/dc/elements/1.1/"/>
    <ds:schemaRef ds:uri="http://www.w3.org/XML/1998/namespace"/>
    <ds:schemaRef ds:uri="http://schemas.microsoft.com/office/2006/documentManagement/types"/>
    <ds:schemaRef ds:uri="be5a505b-9de0-4da7-8b08-10a6798294e0"/>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CONSOLIDADO MAPAS DE RIESGOS</vt:lpstr>
      <vt:lpstr>ESTRATEGICO 1</vt:lpstr>
      <vt:lpstr>APOYO 1</vt:lpstr>
      <vt:lpstr>MISIONAL 1</vt:lpstr>
      <vt:lpstr>EVALUACION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CALIDAD03</dc:creator>
  <cp:lastModifiedBy>CALIDAD04 CAL04. CALIDAD</cp:lastModifiedBy>
  <cp:lastPrinted>2022-04-19T22:00:58Z</cp:lastPrinted>
  <dcterms:created xsi:type="dcterms:W3CDTF">2017-03-02T21:47:49Z</dcterms:created>
  <dcterms:modified xsi:type="dcterms:W3CDTF">2023-02-08T16:07:43Z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0x01010012EDDDB26466234C975869C203F7F22F</vt:lpwstr>
  </property>
</Properties>
</file>